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S:\APP- CMRT All Revisions\"/>
    </mc:Choice>
  </mc:AlternateContent>
  <xr:revisionPtr revIDLastSave="0" documentId="8_{B9144BF6-29D7-49BF-ABDD-8A8BA4EC8B4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<sst xmlns="http://schemas.openxmlformats.org/spreadsheetml/2006/main" count="22513" uniqueCount="15862">
  <si>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</si>
  <si>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</si>
  <si>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</si>
  <si>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</si>
  <si>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</si>
  <si>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</si>
  <si>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</si>
  <si>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</si>
  <si>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</si>
  <si>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</si>
  <si>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</si>
  <si>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</si>
  <si>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</si>
  <si>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</si>
  <si>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</si>
  <si>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</si>
  <si>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</si>
  <si>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</si>
  <si>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</si>
  <si>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</si>
  <si>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</si>
  <si>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</si>
  <si>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</si>
  <si>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</si>
  <si>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</si>
  <si>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</si>
  <si>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</si>
  <si>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</si>
  <si>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</si>
  <si>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</si>
  <si>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</si>
  <si>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</si>
  <si>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</si>
  <si>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</si>
  <si>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</si>
  <si>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</si>
  <si>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</si>
  <si>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</si>
  <si>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</si>
  <si>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</si>
  <si>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</si>
  <si>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</si>
  <si>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</si>
  <si>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</si>
  <si>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</si>
  <si>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</si>
  <si>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</si>
  <si>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</si>
  <si>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</si>
  <si>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</si>
  <si>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</si>
  <si>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</si>
  <si>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</si>
  <si>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</si>
  <si>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</si>
  <si>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</si>
  <si>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</si>
  <si>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</si>
  <si>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</si>
  <si>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</si>
  <si>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</si>
  <si>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</si>
  <si>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</si>
  <si>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</si>
  <si>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</si>
  <si>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</si>
  <si>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</si>
  <si>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</si>
  <si>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</si>
  <si>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</si>
  <si>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</si>
  <si>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</si>
  <si>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</si>
  <si>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</si>
  <si>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</si>
  <si>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</si>
  <si>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</si>
  <si>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</si>
  <si>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</si>
  <si>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</si>
  <si>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</si>
  <si>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</si>
  <si>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</si>
  <si>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</si>
  <si>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</si>
  <si>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</si>
  <si>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</si>
  <si>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</si>
  <si>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</si>
  <si>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</si>
  <si>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</si>
  <si>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</si>
  <si>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</si>
  <si>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</si>
  <si>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</si>
  <si>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</si>
  <si>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</si>
  <si>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</si>
  <si>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</si>
  <si>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</si>
  <si>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</si>
  <si>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</si>
  <si>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</si>
  <si>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</si>
  <si>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</si>
  <si>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</si>
  <si>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</si>
  <si>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</si>
  <si>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</si>
  <si>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</si>
  <si>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</si>
  <si>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</si>
  <si>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</si>
  <si>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</si>
  <si>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</si>
  <si>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</si>
  <si>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</si>
  <si>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</si>
  <si>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</si>
  <si>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</si>
  <si>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</si>
  <si>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</si>
  <si>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</si>
  <si>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</si>
  <si>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</si>
  <si>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</si>
  <si>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</si>
  <si>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</si>
  <si>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</si>
  <si>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</si>
  <si>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</si>
  <si>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</si>
  <si>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</si>
  <si>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</si>
  <si>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</si>
  <si>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</si>
  <si>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</si>
  <si>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</si>
  <si>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</si>
  <si>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</si>
  <si>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</si>
  <si>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</si>
  <si>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</si>
  <si>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</si>
  <si>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</si>
  <si>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</si>
  <si>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</si>
  <si>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</si>
  <si>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</si>
  <si>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</si>
  <si>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</si>
  <si>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</si>
  <si>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</si>
  <si>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</si>
  <si>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</si>
  <si>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</si>
  <si>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</si>
  <si>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</si>
  <si>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</si>
  <si>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</si>
  <si>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</si>
  <si>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</si>
  <si>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</si>
  <si>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</si>
  <si>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</si>
  <si>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</si>
  <si>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</si>
  <si>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</si>
  <si>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</si>
  <si>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</si>
  <si>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</si>
  <si>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</si>
  <si>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</si>
  <si>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</si>
  <si>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</si>
  <si>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</si>
  <si>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</si>
  <si>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</si>
  <si>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</si>
  <si>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</si>
  <si>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</si>
  <si>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</si>
  <si>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</si>
  <si>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</si>
  <si>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</si>
  <si>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</si>
  <si>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</si>
  <si>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</si>
  <si>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</si>
  <si>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</si>
  <si>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</si>
  <si>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</si>
  <si>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</si>
  <si>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</si>
  <si>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</si>
  <si>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</si>
  <si>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</si>
  <si>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</si>
  <si>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</si>
  <si>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</si>
  <si>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</si>
  <si>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</si>
  <si>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</si>
  <si>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</si>
  <si>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</si>
  <si>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</si>
  <si>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</si>
  <si>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</si>
  <si>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</si>
  <si>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</si>
  <si>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</si>
  <si>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</si>
  <si>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</si>
  <si>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</si>
  <si>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</si>
  <si>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</si>
  <si>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</si>
  <si>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</si>
  <si>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</si>
  <si>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</si>
  <si>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</si>
  <si>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</si>
  <si>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</si>
  <si>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</si>
  <si>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</si>
  <si>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</si>
  <si>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</si>
  <si>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</si>
  <si>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</si>
  <si>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</si>
  <si>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</si>
  <si>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</si>
  <si>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</si>
  <si>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</si>
  <si>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</si>
  <si>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</si>
  <si>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</si>
  <si>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</si>
  <si>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</si>
  <si>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</si>
  <si>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</si>
  <si>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</si>
  <si>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</si>
  <si>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</si>
  <si>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</si>
  <si>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</si>
  <si>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</si>
  <si>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</si>
  <si>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</si>
  <si>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</si>
  <si>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</si>
  <si>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</si>
  <si>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</si>
  <si>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</si>
  <si>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</si>
  <si>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</si>
  <si>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</si>
  <si>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</si>
  <si>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</si>
  <si>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</si>
  <si>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</si>
  <si>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</si>
  <si>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</si>
  <si>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</si>
  <si>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</si>
  <si>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</si>
  <si>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</si>
  <si>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</si>
  <si>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</si>
  <si>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</si>
  <si>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</si>
  <si>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</si>
  <si>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</si>
  <si>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</si>
  <si>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</si>
  <si>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</si>
  <si>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</si>
  <si>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</si>
  <si>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</si>
  <si>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</si>
  <si>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</si>
  <si>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</si>
  <si>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</si>
  <si>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</si>
  <si>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</si>
  <si>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</si>
  <si>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</si>
  <si>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</si>
  <si>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</si>
  <si>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</si>
  <si>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</si>
  <si>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</si>
  <si>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</si>
  <si>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</si>
  <si>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</si>
  <si>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</si>
  <si>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</si>
  <si>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</si>
  <si>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</si>
  <si>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</si>
  <si>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</si>
  <si>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</si>
  <si>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</si>
  <si>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</si>
  <si>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</si>
  <si>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</si>
  <si>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</si>
  <si>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</si>
  <si>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</si>
  <si>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</si>
  <si>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</si>
  <si>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</si>
  <si>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</si>
  <si>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</si>
  <si>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</si>
  <si>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</si>
  <si>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</si>
  <si>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</si>
  <si>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</si>
  <si>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</si>
  <si>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</si>
  <si>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</si>
  <si>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</si>
  <si>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</si>
  <si>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</si>
  <si>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</si>
  <si>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</si>
  <si>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</si>
  <si>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</si>
  <si>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</si>
  <si>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</si>
  <si>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</si>
  <si>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</si>
  <si>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</si>
  <si>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</si>
  <si>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</si>
  <si>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</si>
  <si>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</si>
  <si>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</si>
  <si>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</si>
  <si>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</si>
  <si>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</si>
  <si>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</si>
  <si>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</si>
  <si>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</si>
  <si>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</si>
  <si>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</si>
  <si>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</si>
  <si>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</si>
  <si>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</si>
  <si>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</si>
  <si>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</si>
  <si>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</si>
  <si>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</si>
  <si>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</si>
  <si>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</si>
  <si>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</si>
  <si>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</si>
  <si>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</si>
  <si>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</si>
  <si>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</si>
  <si>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</si>
  <si>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</si>
  <si>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</si>
  <si>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</si>
  <si>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</si>
  <si>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</si>
  <si>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</si>
  <si>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</si>
  <si>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</si>
  <si>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</si>
  <si>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</si>
  <si>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</si>
  <si>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</si>
  <si>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</si>
  <si>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</si>
  <si>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</si>
  <si>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</si>
  <si>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</si>
  <si>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</si>
  <si>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</si>
  <si>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</si>
  <si>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</si>
  <si>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</si>
  <si>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</si>
  <si>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</si>
  <si>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</si>
  <si>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</si>
  <si>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</si>
  <si>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</si>
  <si>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</si>
  <si>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</si>
  <si>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</si>
  <si>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</si>
  <si>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</si>
  <si>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</si>
  <si>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</si>
  <si>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</si>
  <si>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</si>
  <si>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</si>
  <si>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</si>
  <si>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</si>
  <si>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</si>
  <si>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</si>
  <si>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</si>
  <si>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</si>
  <si>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</si>
  <si>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</si>
  <si>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</si>
  <si>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</si>
  <si>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</si>
  <si>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</si>
  <si>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</si>
  <si>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</si>
  <si>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</si>
  <si>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</si>
  <si>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</si>
  <si>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</si>
  <si>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</si>
  <si>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</si>
  <si>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</si>
  <si>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</si>
  <si>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</si>
  <si>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</si>
  <si>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</si>
  <si>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</si>
  <si>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</si>
  <si>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</si>
  <si>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</si>
  <si>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</si>
  <si>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</si>
  <si>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</si>
  <si>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</si>
  <si>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</si>
  <si>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</si>
  <si>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</si>
  <si>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</si>
  <si>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</si>
  <si>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</si>
  <si>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</si>
  <si>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</si>
  <si>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</si>
  <si>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</si>
  <si>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</si>
  <si>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</si>
  <si>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</si>
  <si>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</si>
  <si>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</si>
  <si>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</si>
  <si>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</si>
  <si>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</si>
  <si>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</si>
  <si>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</si>
  <si>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</si>
  <si>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</si>
  <si>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</si>
  <si>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</si>
  <si>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</si>
  <si>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</si>
  <si>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</si>
  <si>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</si>
  <si>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</si>
  <si>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</si>
  <si>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</si>
  <si>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</si>
  <si>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</si>
  <si>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</si>
  <si>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</si>
  <si>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</si>
  <si>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</si>
  <si>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</si>
  <si>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</si>
  <si>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</si>
  <si>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</si>
  <si>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</si>
  <si>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</si>
  <si>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</si>
  <si>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</si>
  <si>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</si>
  <si>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</si>
  <si>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</si>
  <si>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</si>
  <si>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</si>
  <si>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</si>
  <si>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</si>
  <si>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</si>
  <si>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</si>
  <si>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</si>
  <si>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</si>
  <si>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</si>
  <si>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</si>
  <si>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</si>
  <si>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</si>
  <si>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</si>
  <si>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</si>
  <si>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</si>
  <si>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</si>
  <si>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</si>
  <si>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</si>
  <si>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</si>
  <si>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</si>
  <si>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</si>
  <si>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</si>
  <si>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</si>
  <si>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</si>
  <si>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</si>
  <si>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</si>
  <si>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</si>
  <si>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</si>
  <si>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</si>
  <si>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</si>
  <si>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</si>
  <si>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</si>
  <si>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</si>
  <si>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</si>
  <si>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</si>
  <si>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</si>
  <si>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</si>
  <si>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</si>
  <si>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</si>
  <si>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</si>
  <si>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</si>
  <si>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</si>
  <si>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</si>
  <si>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</si>
  <si>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</si>
  <si>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</si>
  <si>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</si>
  <si>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</si>
  <si>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</si>
  <si>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</si>
  <si>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</si>
  <si>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</si>
  <si>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</si>
  <si>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</si>
  <si>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</si>
  <si>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</si>
  <si>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</si>
  <si>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</si>
  <si>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</si>
  <si>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</si>
  <si>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</si>
  <si>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</si>
  <si>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</si>
  <si>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</si>
  <si>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</si>
  <si>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</si>
  <si>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</si>
  <si>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</si>
  <si>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</si>
  <si>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</si>
  <si>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</si>
  <si>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</si>
  <si>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</si>
  <si>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</si>
  <si>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</si>
  <si>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</si>
  <si>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</si>
  <si>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</si>
  <si>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</si>
  <si>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</si>
  <si>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</si>
  <si>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</si>
  <si>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</si>
  <si>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</si>
  <si>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</si>
  <si>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</si>
  <si>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</si>
  <si>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</si>
  <si>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</si>
  <si>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</si>
  <si>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</si>
  <si>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</si>
  <si>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</si>
  <si>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</si>
  <si>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</si>
  <si>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</si>
  <si>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</si>
  <si>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</si>
  <si>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</si>
  <si>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</si>
  <si>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</si>
  <si>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</si>
  <si>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</si>
  <si>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</si>
  <si>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</si>
  <si>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</si>
  <si>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</si>
  <si>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</si>
  <si>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</si>
  <si>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</si>
  <si>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</si>
  <si>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</si>
  <si>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</si>
  <si>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</si>
  <si>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</si>
  <si>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</si>
  <si>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</si>
  <si>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</si>
  <si>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</si>
  <si>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</si>
  <si>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</si>
  <si>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</si>
  <si>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</si>
  <si>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</si>
  <si>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</si>
  <si>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</si>
  <si>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</si>
  <si>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</si>
  <si>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</si>
  <si>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</si>
  <si>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</si>
  <si>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</si>
  <si>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</si>
  <si>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</si>
  <si>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</si>
  <si>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</si>
  <si>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</si>
  <si>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</si>
  <si>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</si>
  <si>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</si>
  <si>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</si>
  <si>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</si>
  <si>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</si>
  <si>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</si>
  <si>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</si>
  <si>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</si>
  <si>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</si>
  <si>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</si>
  <si>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</si>
  <si>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</si>
  <si>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</si>
  <si>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</si>
  <si>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</si>
  <si>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</si>
  <si>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</si>
  <si>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</si>
  <si>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</si>
  <si>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</si>
  <si>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</si>
  <si>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</si>
  <si>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</si>
  <si>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</si>
  <si>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</si>
  <si>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</si>
  <si>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</si>
  <si>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</si>
  <si>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</si>
  <si>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</si>
  <si>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</si>
  <si>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</si>
  <si>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</si>
  <si>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</si>
  <si>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</si>
  <si>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</si>
  <si>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</si>
  <si>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</si>
  <si>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</si>
  <si>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</si>
  <si>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</si>
  <si>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</si>
  <si>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</si>
  <si>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</si>
  <si>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</si>
  <si>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</si>
  <si>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</si>
  <si>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</si>
  <si>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</si>
  <si>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</si>
  <si>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</si>
  <si>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</si>
  <si>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</si>
  <si>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</si>
  <si>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</si>
  <si>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</si>
  <si>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</si>
  <si>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</si>
  <si>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</si>
  <si>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</si>
  <si>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</si>
  <si>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</si>
  <si>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</si>
  <si>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</si>
  <si>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</si>
  <si>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</si>
  <si>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</si>
  <si>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</si>
  <si>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</si>
  <si>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</si>
  <si>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</si>
  <si>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</si>
  <si>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</si>
  <si>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</si>
  <si>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</si>
  <si>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</si>
  <si>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</si>
  <si>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</si>
  <si>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</si>
  <si>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</si>
  <si>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</si>
  <si>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</si>
  <si>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</si>
  <si>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</si>
  <si>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</si>
  <si>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</si>
  <si>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</si>
  <si>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</si>
  <si>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</si>
  <si>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</si>
  <si>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</si>
  <si>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</si>
  <si>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</si>
  <si>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</si>
  <si>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</si>
  <si>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</si>
  <si>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</si>
  <si>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</si>
  <si>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</si>
  <si>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</si>
  <si>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</si>
  <si>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</si>
  <si>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</si>
  <si>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</si>
  <si>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</si>
  <si>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</si>
  <si>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</si>
  <si>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</si>
  <si>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</si>
  <si>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</si>
  <si>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</si>
  <si>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</si>
  <si>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</si>
  <si>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</si>
  <si>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</si>
  <si>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</si>
  <si>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</si>
  <si>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</si>
  <si>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</si>
  <si>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</si>
  <si>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</si>
  <si>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</si>
  <si>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</si>
  <si>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</si>
  <si>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</si>
  <si>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</si>
  <si>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</si>
  <si>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</si>
  <si>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</si>
  <si>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</si>
  <si>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</si>
  <si>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</si>
  <si>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</si>
  <si>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</si>
  <si>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</si>
  <si>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</si>
  <si>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</si>
  <si>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</si>
  <si>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</si>
  <si>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</si>
  <si>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</si>
  <si>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</si>
  <si>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</si>
  <si>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</si>
  <si>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</si>
  <si>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</si>
  <si>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</si>
  <si>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</si>
  <si>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</si>
  <si>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</si>
  <si>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</si>
  <si>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</si>
  <si>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</si>
  <si>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</si>
  <si>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</si>
  <si>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</si>
  <si>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</si>
  <si>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</si>
  <si>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</si>
  <si>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</si>
  <si>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</si>
  <si>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</si>
  <si>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</si>
  <si>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</si>
  <si>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</si>
  <si>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</si>
  <si>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</si>
  <si>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</si>
  <si>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</si>
  <si>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</si>
  <si>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</si>
  <si>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</si>
  <si>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</si>
  <si>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</si>
  <si>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</si>
  <si>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</si>
  <si>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</si>
  <si>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</si>
  <si>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</si>
  <si>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</si>
  <si>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</si>
  <si>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</si>
  <si>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</si>
  <si>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</si>
  <si>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</si>
  <si>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</si>
  <si>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</si>
  <si>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</si>
  <si>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</si>
  <si>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</si>
  <si>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</si>
  <si>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</si>
  <si>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</si>
  <si>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</si>
  <si>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</si>
  <si>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</si>
  <si>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</si>
  <si>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</si>
  <si>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</si>
  <si>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</si>
  <si>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</si>
  <si>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</si>
  <si>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</si>
  <si>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</si>
  <si>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</si>
  <si>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</si>
  <si>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</si>
  <si>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</si>
  <si>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</si>
  <si>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</si>
  <si>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</si>
  <si>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</si>
  <si>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</si>
  <si>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</si>
  <si>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</si>
  <si>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</si>
  <si>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</si>
  <si>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</si>
  <si>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</si>
  <si>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</si>
  <si>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</si>
  <si>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</si>
  <si>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</si>
  <si>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</si>
  <si>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</si>
  <si>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</si>
  <si>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</si>
  <si>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</si>
  <si>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</si>
  <si>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</si>
  <si>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</si>
  <si>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</si>
  <si>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</si>
  <si>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</si>
  <si>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</si>
  <si>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</si>
  <si>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</si>
  <si>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</si>
  <si>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</si>
  <si>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</si>
  <si>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</si>
  <si>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</si>
  <si>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</si>
  <si>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</si>
  <si>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</si>
  <si>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</si>
  <si>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</si>
  <si>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</si>
  <si>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</si>
  <si>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</si>
  <si>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</si>
  <si>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</si>
  <si>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</si>
  <si>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</si>
  <si>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</si>
  <si>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</si>
  <si>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</si>
  <si>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</si>
  <si>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</si>
  <si>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</si>
  <si>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</si>
  <si>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</si>
  <si>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</si>
  <si>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</si>
  <si>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</si>
  <si>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</si>
  <si>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</si>
  <si>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</si>
  <si>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</si>
  <si>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</si>
  <si>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</si>
  <si>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</si>
  <si>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</si>
  <si>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</si>
  <si>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</si>
  <si>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</si>
  <si>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</si>
  <si>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</si>
  <si>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</si>
  <si>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</si>
  <si>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</si>
  <si>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</si>
  <si>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</si>
  <si>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</si>
  <si>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</si>
  <si>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</si>
  <si>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</si>
  <si>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</si>
  <si>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</si>
  <si>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</si>
  <si>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</si>
  <si>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</si>
  <si>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</si>
  <si>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</si>
  <si>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</si>
  <si>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</si>
  <si>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</si>
  <si>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</si>
  <si>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</si>
  <si>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</si>
  <si>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</si>
  <si>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</si>
  <si>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</si>
  <si>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</si>
  <si>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</si>
  <si>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</si>
  <si>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</si>
  <si>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</si>
  <si>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</si>
  <si>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</si>
  <si>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</si>
  <si>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</si>
  <si>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</si>
  <si>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</si>
  <si>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</si>
  <si>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</si>
  <si>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</si>
  <si>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</si>
  <si>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</si>
  <si>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</si>
  <si>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</si>
  <si>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</si>
  <si>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</si>
  <si>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</si>
  <si>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</si>
  <si>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</si>
  <si>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</si>
  <si>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</si>
  <si>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</si>
  <si>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</si>
  <si>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</si>
  <si>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</si>
  <si>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</si>
  <si>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</si>
  <si>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</si>
  <si>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</si>
  <si>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</si>
  <si>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</si>
  <si>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</si>
  <si>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</si>
  <si>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</si>
  <si>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</si>
  <si>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</si>
  <si>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</si>
  <si>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</si>
  <si>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</si>
  <si>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</si>
  <si>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</si>
  <si>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</si>
  <si>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</si>
  <si>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</si>
  <si>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</si>
  <si>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</si>
  <si>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</si>
  <si>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</si>
  <si>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</si>
  <si>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</si>
  <si>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</si>
  <si>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</si>
  <si>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</si>
  <si>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</si>
  <si>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</si>
  <si>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</si>
  <si>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</si>
  <si>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</si>
  <si>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</si>
  <si>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</si>
  <si>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</si>
  <si>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</si>
  <si>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</si>
  <si>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</si>
  <si>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</si>
  <si>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</si>
  <si>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</si>
  <si>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</si>
  <si>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</si>
  <si>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</si>
  <si>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</si>
  <si>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</si>
  <si>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</si>
  <si>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</si>
  <si>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</si>
  <si>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</si>
  <si>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</si>
  <si>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</si>
  <si>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</si>
  <si>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</si>
  <si>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</si>
  <si>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</si>
  <si>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</si>
  <si>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</si>
  <si>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</si>
  <si>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</si>
  <si>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</si>
  <si>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</si>
  <si>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</si>
  <si>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</si>
  <si>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</si>
  <si>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</si>
  <si>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</si>
  <si>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</si>
  <si>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</si>
  <si>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</si>
  <si>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</si>
  <si>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</si>
  <si>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</si>
  <si>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</si>
  <si>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</si>
  <si>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</si>
  <si>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</si>
  <si>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</si>
  <si>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</si>
  <si>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</si>
  <si>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</si>
  <si>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</si>
  <si>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</si>
  <si>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</si>
  <si>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</si>
  <si>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</si>
  <si>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</si>
  <si>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</si>
  <si>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</si>
  <si>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</si>
  <si>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</si>
  <si>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</si>
  <si>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</si>
  <si>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</si>
  <si>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</si>
  <si>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</si>
  <si>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</si>
  <si>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</si>
  <si>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</si>
  <si>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</si>
  <si>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</si>
  <si>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</si>
  <si>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</si>
  <si>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</si>
  <si>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</si>
  <si>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</si>
  <si>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</si>
  <si>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</si>
  <si>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</si>
  <si>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</si>
  <si>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</si>
  <si>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</si>
  <si>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</si>
  <si>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</si>
  <si>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</si>
  <si>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</si>
  <si>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</si>
  <si>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</si>
  <si>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</si>
  <si>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</si>
  <si>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</si>
  <si>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</si>
  <si>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</si>
  <si>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</si>
  <si>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</si>
  <si>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</si>
  <si>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</si>
  <si>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</si>
  <si>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</si>
  <si>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</si>
  <si>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</si>
  <si>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</si>
  <si>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</si>
  <si>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</si>
  <si>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</si>
  <si>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</si>
  <si>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</si>
  <si>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</si>
  <si>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</si>
  <si>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</si>
  <si>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</si>
  <si>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</si>
  <si>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</si>
  <si>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</si>
  <si>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</si>
  <si>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</si>
  <si>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</si>
  <si>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</si>
  <si>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</si>
  <si>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</si>
  <si>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</si>
  <si>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</si>
  <si>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</si>
  <si>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</si>
  <si>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</si>
  <si>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</si>
  <si>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</si>
  <si>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</si>
  <si>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</si>
  <si>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</si>
  <si>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</si>
  <si>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</si>
  <si>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</si>
  <si>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</si>
  <si>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</si>
  <si>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</si>
  <si>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</si>
  <si>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</si>
  <si>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</si>
  <si>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</si>
  <si>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</si>
  <si>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</si>
  <si>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</si>
  <si>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</si>
  <si>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</si>
  <si>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</si>
  <si>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</si>
  <si>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</si>
  <si>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</si>
  <si>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</si>
  <si>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</si>
  <si>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</si>
  <si>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</si>
  <si>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</si>
  <si>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</si>
  <si>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</si>
  <si>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</si>
  <si>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</si>
  <si>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</si>
  <si>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</si>
  <si>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</si>
  <si>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</si>
  <si>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</si>
  <si>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</si>
  <si>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</si>
  <si>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</si>
  <si>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</si>
  <si>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</si>
  <si>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</si>
  <si>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</si>
  <si>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</si>
  <si>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</si>
  <si>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</si>
  <si>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</si>
  <si>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</si>
  <si>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</si>
  <si>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</si>
  <si>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</si>
  <si>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</si>
  <si>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</si>
  <si>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</si>
  <si>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</si>
  <si>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</si>
  <si>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</si>
  <si>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</si>
  <si>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</si>
  <si>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</si>
  <si>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</si>
  <si>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</si>
  <si>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</si>
  <si>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</si>
  <si>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</si>
  <si>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</si>
  <si>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</si>
  <si>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</si>
  <si>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</si>
  <si>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</si>
  <si>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</si>
  <si>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</si>
  <si>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</si>
  <si>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</si>
  <si>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</si>
  <si>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</si>
  <si>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</si>
  <si>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</si>
  <si>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</si>
  <si>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</si>
  <si>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</si>
  <si>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</si>
  <si>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</si>
  <si>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</si>
  <si>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</si>
  <si>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</si>
  <si>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</si>
  <si>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</si>
  <si>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</si>
  <si>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</si>
  <si>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</si>
  <si>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</si>
  <si>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</si>
  <si>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</si>
  <si>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</si>
  <si>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</si>
  <si>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</si>
  <si>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</si>
  <si>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</si>
  <si>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</si>
  <si>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</si>
  <si>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</si>
  <si>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</si>
  <si>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</si>
  <si>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</si>
  <si>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</si>
  <si>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</si>
  <si>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</si>
  <si>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</si>
  <si>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</si>
  <si>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</si>
  <si>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</si>
  <si>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</si>
  <si>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</si>
  <si>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</si>
  <si>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</si>
  <si>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</si>
  <si>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</si>
  <si>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</si>
  <si>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</si>
  <si>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</si>
  <si>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</si>
  <si>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</si>
  <si>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</si>
  <si>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</si>
  <si>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</si>
  <si>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</si>
  <si>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</si>
  <si>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</si>
  <si>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</si>
  <si>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</si>
  <si>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</si>
  <si>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</si>
  <si>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</si>
  <si>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</si>
  <si>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</si>
  <si>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</si>
  <si>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</si>
  <si>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</si>
  <si>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</si>
  <si>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</si>
  <si>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</si>
  <si>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</si>
  <si>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</si>
  <si>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</si>
  <si>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</si>
  <si>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</si>
  <si>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</si>
  <si>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</si>
  <si>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</si>
  <si>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</si>
  <si>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</si>
  <si>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</si>
  <si>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</si>
  <si>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</si>
  <si>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</si>
  <si>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</si>
  <si>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</si>
  <si>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</si>
  <si>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</si>
  <si>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</si>
  <si>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</si>
  <si>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</si>
  <si>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</si>
  <si>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</si>
  <si>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</si>
  <si>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</si>
  <si>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</si>
  <si>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</si>
  <si>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</si>
  <si>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</si>
  <si>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</si>
  <si>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</si>
  <si>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</si>
  <si>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</si>
  <si>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</si>
  <si>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</si>
  <si>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</si>
  <si>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</si>
  <si>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</si>
  <si>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</si>
  <si>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</si>
  <si>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</si>
  <si>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</si>
  <si>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</si>
  <si>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</si>
  <si>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</si>
  <si>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</si>
  <si>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</si>
  <si>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</si>
  <si>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</si>
  <si>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</si>
  <si>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</si>
  <si>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</si>
  <si>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</si>
  <si>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</si>
  <si>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</si>
  <si>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</si>
  <si>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</si>
  <si>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</si>
  <si>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</si>
  <si>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</si>
  <si>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</si>
  <si>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</si>
  <si>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</si>
  <si>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</si>
  <si>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</si>
  <si>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</si>
  <si>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</si>
  <si>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</si>
  <si>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</si>
  <si>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</si>
  <si>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</si>
  <si>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</si>
  <si>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</si>
  <si>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</si>
  <si>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</si>
  <si>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</si>
  <si>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</si>
  <si>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</si>
  <si>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</si>
  <si>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</si>
  <si>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</si>
  <si>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</si>
  <si>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</si>
  <si>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</si>
  <si>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</si>
  <si>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</si>
  <si>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</si>
  <si>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</si>
  <si>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</si>
  <si>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</si>
  <si>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</si>
  <si>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</si>
  <si>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</si>
  <si>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</si>
  <si>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</si>
  <si>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</si>
  <si>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</si>
  <si>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</si>
  <si>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</si>
  <si>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</si>
  <si>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</si>
  <si>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</si>
  <si>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</si>
  <si>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</si>
  <si>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</si>
  <si>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</si>
  <si>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</si>
  <si>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</si>
  <si>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</si>
  <si>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</si>
  <si>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</si>
  <si>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</si>
  <si>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</si>
  <si>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</si>
  <si>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</si>
  <si>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</si>
  <si>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</si>
  <si>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</si>
  <si>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</si>
  <si>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</si>
  <si>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</si>
  <si>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</si>
  <si>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</si>
  <si>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</si>
  <si>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</si>
  <si>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</si>
  <si>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</si>
  <si>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</si>
  <si>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</si>
  <si>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</si>
  <si>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</si>
  <si>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</si>
  <si>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</si>
  <si>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</si>
  <si>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</si>
  <si>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</si>
  <si>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</si>
  <si>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</si>
  <si>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</si>
  <si>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</si>
  <si>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</si>
  <si>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</si>
  <si>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</si>
  <si>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</si>
  <si>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</si>
  <si>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</si>
  <si>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</si>
  <si>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</si>
  <si>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</si>
  <si>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</si>
  <si>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</si>
  <si>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</si>
  <si>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</si>
  <si>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</si>
  <si>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</si>
  <si>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</si>
  <si>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</si>
  <si>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</si>
  <si>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</si>
  <si>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</si>
  <si>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</si>
  <si>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</si>
  <si>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</si>
  <si>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</si>
  <si>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</si>
  <si>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</si>
  <si>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</si>
  <si>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</si>
  <si>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</si>
  <si>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</si>
  <si>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</si>
  <si>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</si>
  <si>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</si>
  <si>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</si>
  <si>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</si>
  <si>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</si>
  <si>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</si>
  <si>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</si>
  <si>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</si>
  <si>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</si>
  <si>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</si>
  <si>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</si>
  <si>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</si>
  <si>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</si>
  <si>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</si>
  <si>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</si>
  <si>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</si>
  <si>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</si>
  <si>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</si>
  <si>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</si>
  <si>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</si>
  <si>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</si>
  <si>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</si>
  <si>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</si>
  <si>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</si>
  <si>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</si>
  <si>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</si>
  <si>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</si>
  <si>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</si>
  <si>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</si>
  <si>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</si>
  <si>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</si>
  <si>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</si>
  <si>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</si>
  <si>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</si>
  <si>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</si>
  <si>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</si>
  <si>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</si>
  <si>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</si>
  <si>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</si>
  <si>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</si>
  <si>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</si>
  <si>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</si>
  <si>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</si>
  <si>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</si>
  <si>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</si>
  <si>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</si>
  <si>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</si>
  <si>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</si>
  <si>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</si>
  <si>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</si>
  <si>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</si>
  <si>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</si>
  <si>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</si>
  <si>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</si>
  <si>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</si>
  <si>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</si>
  <si>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</si>
  <si>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</si>
  <si>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</si>
  <si>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</si>
  <si>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</si>
  <si>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</si>
  <si>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</si>
  <si>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</si>
  <si>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</si>
  <si>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</si>
  <si>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</si>
  <si>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</si>
  <si>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</si>
  <si>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</si>
  <si>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</si>
  <si>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</si>
  <si>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</si>
  <si>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</si>
  <si>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</si>
  <si>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</si>
  <si>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</si>
  <si>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</si>
  <si>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</si>
  <si>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</si>
  <si>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</si>
  <si>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</si>
  <si>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</si>
  <si>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</si>
  <si>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</si>
  <si>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</si>
  <si>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</si>
  <si>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</si>
  <si>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</si>
  <si>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</si>
  <si>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</si>
  <si>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</si>
  <si>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</si>
  <si>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</si>
  <si>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</si>
  <si>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</si>
  <si>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</si>
  <si>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</si>
  <si>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</si>
  <si>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</si>
  <si>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</si>
  <si>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</si>
  <si>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</si>
  <si>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</si>
  <si>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</si>
  <si>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</si>
  <si>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</si>
  <si>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</si>
  <si>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</si>
  <si>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</si>
  <si>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</si>
  <si>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</si>
  <si>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</si>
  <si>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</si>
  <si>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</si>
  <si>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</si>
  <si>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</si>
  <si>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</si>
  <si>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</si>
  <si>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</si>
  <si>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</si>
  <si>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</si>
  <si>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</si>
  <si>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</si>
  <si>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</si>
  <si>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</si>
  <si>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</si>
  <si>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</si>
  <si>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</si>
  <si>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</si>
  <si>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</si>
  <si>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</si>
  <si>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</si>
  <si>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</si>
  <si>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</si>
  <si>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</si>
  <si>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</si>
  <si>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</si>
  <si>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</si>
  <si>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</si>
  <si>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</si>
  <si>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</si>
  <si>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</si>
  <si>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</si>
  <si>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</si>
  <si>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</si>
  <si>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</si>
  <si>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</si>
  <si>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</si>
  <si>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</si>
  <si>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</si>
  <si>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</si>
  <si>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</si>
  <si>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</si>
  <si>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</si>
  <si>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</si>
  <si>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</si>
  <si>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</si>
  <si>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</si>
  <si>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</si>
  <si>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</si>
  <si>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</si>
  <si>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</si>
  <si>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</si>
  <si>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</si>
  <si>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</si>
  <si>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</si>
  <si>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</si>
  <si>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</si>
  <si>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</si>
  <si>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</si>
  <si>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</si>
  <si>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</si>
  <si>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</si>
  <si>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</si>
  <si>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</si>
  <si>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</si>
  <si>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</si>
  <si>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</si>
  <si>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</si>
  <si>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</si>
  <si>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</si>
  <si>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</si>
  <si>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</si>
  <si>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</si>
  <si>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</si>
  <si>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</si>
  <si>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</si>
  <si>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</si>
  <si>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</si>
  <si>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</si>
  <si>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</si>
  <si>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</si>
  <si>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</si>
  <si>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</si>
  <si>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</si>
  <si>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</si>
  <si>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</si>
  <si>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</si>
  <si>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</si>
  <si>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</si>
  <si>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</si>
  <si>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</si>
  <si>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</si>
  <si>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</si>
  <si>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</si>
  <si>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</si>
  <si>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</si>
  <si>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</si>
  <si>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</si>
  <si>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</si>
  <si>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</si>
  <si>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</si>
  <si>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</si>
  <si>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</si>
  <si>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</si>
  <si>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</si>
  <si>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</si>
  <si>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</si>
  <si>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</si>
  <si>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</si>
  <si>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</si>
  <si>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</si>
  <si>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</si>
  <si>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</si>
  <si>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</si>
  <si>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</si>
  <si>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</si>
  <si>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</si>
  <si>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</si>
  <si>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</si>
  <si>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</si>
  <si>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</si>
  <si>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</si>
  <si>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</si>
  <si>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</si>
  <si>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</si>
  <si>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</si>
  <si>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</si>
  <si>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</si>
  <si>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</si>
  <si>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</si>
  <si>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</si>
  <si>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</si>
  <si>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</si>
  <si>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</si>
  <si>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</si>
  <si>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</si>
  <si>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</si>
  <si>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</si>
  <si>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</si>
  <si>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</si>
  <si>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</si>
  <si>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</si>
  <si>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</si>
  <si>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</si>
  <si>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</si>
  <si>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</si>
  <si>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</si>
  <si>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</si>
  <si>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</si>
  <si>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</si>
  <si>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</si>
  <si>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</si>
  <si>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</si>
  <si>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</si>
  <si>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</si>
  <si>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</si>
  <si>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</si>
  <si>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</si>
  <si>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</si>
  <si>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</si>
  <si>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</si>
  <si>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</si>
  <si>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</si>
  <si>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</si>
  <si>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</si>
  <si>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</si>
  <si>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</si>
  <si>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</si>
  <si>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</si>
  <si>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</si>
  <si>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</si>
  <si>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</si>
  <si>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</si>
  <si>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</si>
  <si>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</si>
  <si>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</si>
  <si>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</si>
  <si>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</si>
  <si>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</si>
  <si>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</si>
  <si>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</si>
  <si>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</si>
  <si>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</si>
  <si>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</si>
  <si>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</si>
  <si>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</si>
  <si>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</si>
  <si>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</si>
  <si>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</si>
  <si>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</si>
  <si>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</si>
  <si>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</si>
  <si>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</si>
  <si>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</si>
  <si>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</si>
  <si>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</si>
  <si>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</si>
  <si>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</si>
  <si>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</si>
  <si>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</si>
  <si>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</si>
  <si>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</si>
  <si>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</si>
  <si>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</si>
  <si>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</si>
  <si>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</si>
  <si>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</si>
  <si>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</si>
  <si>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</si>
  <si>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</si>
  <si>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</si>
  <si>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</si>
  <si>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</si>
  <si>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</si>
  <si>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</si>
  <si>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</si>
  <si>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</si>
  <si>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</si>
  <si>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</si>
  <si>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</si>
  <si>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</si>
  <si>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</si>
  <si>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</si>
  <si>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</si>
  <si>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</si>
  <si>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</si>
  <si>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</si>
  <si>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</si>
  <si>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</si>
  <si>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</si>
  <si>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</si>
  <si>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</si>
  <si>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</si>
  <si>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</si>
  <si>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</si>
  <si>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</si>
  <si>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</si>
  <si>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</si>
  <si>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</si>
  <si>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</si>
  <si>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</si>
  <si>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</si>
  <si>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</si>
  <si>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</si>
  <si>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</si>
  <si>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</si>
  <si>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</si>
  <si>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</si>
  <si>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</si>
  <si>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</si>
  <si>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</si>
  <si>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</si>
  <si>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</si>
  <si>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</si>
  <si>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</si>
  <si>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</si>
  <si>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</si>
  <si>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</si>
  <si>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</si>
  <si>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</si>
  <si>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</si>
  <si>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</si>
  <si>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</si>
  <si>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</si>
  <si>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</si>
  <si>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</si>
  <si>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</si>
  <si>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</si>
  <si>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</si>
  <si>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</si>
  <si>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</si>
  <si>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</si>
  <si>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</si>
  <si>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</si>
  <si>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</si>
  <si>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</si>
  <si>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</si>
  <si>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</si>
  <si>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</si>
  <si>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</si>
  <si>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</si>
  <si>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</si>
  <si>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</si>
  <si>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</si>
  <si>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</si>
  <si>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</si>
  <si>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</si>
  <si>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</si>
  <si>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</si>
  <si>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</si>
  <si>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</si>
  <si>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</si>
  <si>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</si>
  <si>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</si>
  <si>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</si>
  <si>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</si>
  <si>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</si>
  <si>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</si>
  <si>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</si>
  <si>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</si>
  <si>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</si>
  <si>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</si>
  <si>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</si>
  <si>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</si>
  <si>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</si>
  <si>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</si>
  <si>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</si>
  <si>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</si>
  <si>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</si>
  <si>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</si>
  <si>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</si>
  <si>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</si>
  <si>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</si>
  <si>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</si>
  <si>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</si>
  <si>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</si>
  <si>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</si>
  <si>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</si>
  <si>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</si>
  <si>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</si>
  <si>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</si>
  <si>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</si>
  <si>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</si>
  <si>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</si>
  <si>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</si>
  <si>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</si>
  <si>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</si>
  <si>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</si>
  <si>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</si>
  <si>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</si>
  <si>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</si>
  <si>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</si>
  <si>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</si>
  <si>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</si>
  <si>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</si>
  <si>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</si>
  <si>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</si>
  <si>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</si>
  <si>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</si>
  <si>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</si>
  <si>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</si>
  <si>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</si>
  <si>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</si>
  <si>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</si>
  <si>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</si>
  <si>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</si>
  <si>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</si>
  <si>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</si>
  <si>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</si>
  <si>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</si>
  <si>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</si>
  <si>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</si>
  <si>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</si>
  <si>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</si>
  <si>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</si>
  <si>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</si>
  <si>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</si>
  <si>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</si>
  <si>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</si>
  <si>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</si>
  <si>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</si>
  <si>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</si>
  <si>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</si>
  <si>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</si>
  <si>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</si>
  <si>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</si>
  <si>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</si>
  <si>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</si>
  <si>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</si>
  <si>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</si>
  <si>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</si>
  <si>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</si>
  <si>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</si>
  <si>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</si>
  <si>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</si>
  <si>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</si>
  <si>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</si>
  <si>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</si>
  <si>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</si>
  <si>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</si>
  <si>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</si>
  <si>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</si>
  <si>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</si>
  <si>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</si>
  <si>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</si>
  <si>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</si>
  <si>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</si>
  <si>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</si>
  <si>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</si>
  <si>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</si>
  <si>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</si>
  <si>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</si>
  <si>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</si>
  <si>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</si>
  <si>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</si>
  <si>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</si>
  <si>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</si>
  <si>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</si>
  <si>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</si>
  <si>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</si>
  <si>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</si>
  <si>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</si>
  <si>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</si>
  <si>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</si>
  <si>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</si>
  <si>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</si>
  <si>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</si>
  <si>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</si>
  <si>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</si>
  <si>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</si>
  <si>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</si>
  <si>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</si>
  <si>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</si>
  <si>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</si>
  <si>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</si>
  <si>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</si>
  <si>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</si>
  <si>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</si>
  <si>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</si>
  <si>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</si>
  <si>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</si>
  <si>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</si>
  <si>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</si>
  <si>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</si>
  <si>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</si>
  <si>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</si>
  <si>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</si>
  <si>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</si>
  <si>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</si>
  <si>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</si>
  <si>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</si>
  <si>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</si>
  <si>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</si>
  <si>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</si>
  <si>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</si>
  <si>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</si>
  <si>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</si>
  <si>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</si>
  <si>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</si>
  <si>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</si>
  <si>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</si>
  <si>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</si>
  <si>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</si>
  <si>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</si>
  <si>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</si>
  <si>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</si>
  <si>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</si>
  <si>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</si>
  <si>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</si>
  <si>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</si>
  <si>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</si>
  <si>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</si>
  <si>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</si>
  <si>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</si>
  <si>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</si>
  <si>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</si>
  <si>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</si>
  <si>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</si>
  <si>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</si>
  <si>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</si>
  <si>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</si>
  <si>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</si>
  <si>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</si>
  <si>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</si>
  <si>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</si>
  <si>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</si>
  <si>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</si>
  <si>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</si>
  <si>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</si>
  <si>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</si>
  <si>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</si>
  <si>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</si>
  <si>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</si>
  <si>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</si>
  <si>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</si>
  <si>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</si>
  <si>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</si>
  <si>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</si>
  <si>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</si>
  <si>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</si>
  <si>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</si>
  <si>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</si>
  <si>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</si>
  <si>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</si>
  <si>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</si>
  <si>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</si>
  <si>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</si>
  <si>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</si>
  <si>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</si>
  <si>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</si>
  <si>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</si>
  <si>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</si>
  <si>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</si>
  <si>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</si>
  <si>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</si>
  <si>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</si>
  <si>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</si>
  <si>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</si>
  <si>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</si>
  <si>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</si>
  <si>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</si>
  <si>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</si>
  <si>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</si>
  <si>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</si>
  <si>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</si>
  <si>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</si>
  <si>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</si>
  <si>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</si>
  <si>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</si>
  <si>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</si>
  <si>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</si>
  <si>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</si>
  <si>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</si>
  <si>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</si>
  <si>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</si>
  <si>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</si>
  <si>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</si>
  <si>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</si>
  <si>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</si>
  <si>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</si>
  <si>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</si>
  <si>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</si>
  <si>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</si>
  <si>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</si>
  <si>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</si>
  <si>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</si>
  <si>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</si>
  <si>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</si>
  <si>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</si>
  <si>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</si>
  <si>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</si>
  <si>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</si>
  <si>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</si>
  <si>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</si>
  <si>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</si>
  <si>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</si>
  <si>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</si>
  <si>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</si>
  <si>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</si>
  <si>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</si>
  <si>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</si>
  <si>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</si>
  <si>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</si>
  <si>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</si>
  <si>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</si>
  <si>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</si>
  <si>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</si>
  <si>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</si>
  <si>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</si>
  <si>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</si>
  <si>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</si>
  <si>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</si>
  <si>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</si>
  <si>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</si>
  <si>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</si>
  <si>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</si>
  <si>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</si>
  <si>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</si>
  <si>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</si>
  <si>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</si>
  <si>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</si>
  <si>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</si>
  <si>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</si>
  <si>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</si>
  <si>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</si>
  <si>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</si>
  <si>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</si>
  <si>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</si>
  <si>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</si>
  <si>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</si>
  <si>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</si>
  <si>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</si>
  <si>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</si>
  <si>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</si>
  <si>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</si>
  <si>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</si>
  <si>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</si>
  <si>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</si>
  <si>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</si>
  <si>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</si>
  <si>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</si>
  <si>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</si>
  <si>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</si>
  <si>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</si>
  <si>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</si>
  <si>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</si>
  <si>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</si>
  <si>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</si>
  <si>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</si>
  <si>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</si>
  <si>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</si>
  <si>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</si>
  <si>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</si>
  <si>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</si>
  <si>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</si>
  <si>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</si>
  <si>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</si>
  <si>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</si>
  <si>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</si>
  <si>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</si>
  <si>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</si>
  <si>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</si>
  <si>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</si>
  <si>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</si>
  <si>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</si>
  <si>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</si>
  <si>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</si>
  <si>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</si>
  <si>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</si>
  <si>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</si>
  <si>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</si>
  <si>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</si>
  <si>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</si>
  <si>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</si>
  <si>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</si>
  <si>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</si>
  <si>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</si>
  <si>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</si>
  <si>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</si>
  <si>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</si>
  <si>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</si>
  <si>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</si>
  <si>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</si>
  <si>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</si>
  <si>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</si>
  <si>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</si>
  <si>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</si>
  <si>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</si>
  <si>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</si>
  <si>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</si>
  <si>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</si>
  <si>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</si>
  <si>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</si>
  <si>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</si>
  <si>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</si>
  <si>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</si>
  <si>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</si>
  <si>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</si>
  <si>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</si>
  <si>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</si>
  <si>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</si>
  <si>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</si>
  <si>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</si>
  <si>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</si>
  <si>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</si>
  <si>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</si>
  <si>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</si>
  <si>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</si>
  <si>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</si>
  <si>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</si>
  <si>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</si>
  <si>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</si>
  <si>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</si>
  <si>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</si>
  <si>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</si>
  <si>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</si>
  <si>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</si>
  <si>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</si>
  <si>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</si>
  <si>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</si>
  <si>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</si>
  <si>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</si>
  <si>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</si>
  <si>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</si>
  <si>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</si>
  <si>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</si>
  <si>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</si>
  <si>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</si>
  <si>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</si>
  <si>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</si>
  <si>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</si>
  <si>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</si>
  <si>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</si>
  <si>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</si>
  <si>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</si>
  <si>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</si>
  <si>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</si>
  <si>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</si>
  <si>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</si>
  <si>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</si>
  <si>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</si>
  <si>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</si>
  <si>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</si>
  <si>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</si>
  <si>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</si>
  <si>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</si>
  <si>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</si>
  <si>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</si>
  <si>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</si>
  <si>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</si>
  <si>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</si>
  <si>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</si>
  <si>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</si>
  <si>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</si>
  <si>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</si>
  <si>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</si>
  <si>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</si>
  <si>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</si>
  <si>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</si>
  <si>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</si>
  <si>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</si>
  <si>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</si>
  <si>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</si>
  <si>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</si>
  <si>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</si>
  <si>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</si>
  <si>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</si>
  <si>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</si>
  <si>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</si>
  <si>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</si>
  <si>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</si>
  <si>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</si>
  <si>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</si>
  <si>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</si>
  <si>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</si>
  <si>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</si>
  <si>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</si>
  <si>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</si>
  <si>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</si>
  <si>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</si>
  <si>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</si>
  <si>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</si>
  <si>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</si>
  <si>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</si>
  <si>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</si>
  <si>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</si>
  <si>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</si>
  <si>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</si>
  <si>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</si>
  <si>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</si>
  <si>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</si>
  <si>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</si>
  <si>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</si>
  <si>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</si>
  <si>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</si>
  <si>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</si>
  <si>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</si>
  <si>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</si>
  <si>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</si>
  <si>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</si>
  <si>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</si>
  <si>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</si>
  <si>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</si>
  <si>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</si>
  <si>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</si>
  <si>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</si>
  <si>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</si>
  <si>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</si>
  <si>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</si>
  <si>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</si>
  <si>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</si>
  <si>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</si>
  <si>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</si>
  <si>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</si>
  <si>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</si>
  <si>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</si>
  <si>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</si>
  <si>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</si>
  <si>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</si>
  <si>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</si>
  <si>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</si>
  <si>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</si>
  <si>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</si>
  <si>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</si>
  <si>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</si>
  <si>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</si>
  <si>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</si>
  <si>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</si>
  <si>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</si>
  <si>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</si>
  <si>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</si>
  <si>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</si>
  <si>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</si>
  <si>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</si>
  <si>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</si>
  <si>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</si>
  <si>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</si>
  <si>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</si>
  <si>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</si>
  <si>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</si>
  <si>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</si>
  <si>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</si>
  <si>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</si>
  <si>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</si>
  <si>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</si>
  <si>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</si>
  <si>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</si>
  <si>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</si>
  <si>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</si>
  <si>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</si>
  <si>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</si>
  <si>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</si>
  <si>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</si>
  <si>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</si>
  <si>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</si>
  <si>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</si>
  <si>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</si>
  <si>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</si>
  <si>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</si>
  <si>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</si>
  <si>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</si>
  <si>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</si>
  <si>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</si>
  <si>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</si>
  <si>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</si>
  <si>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</si>
  <si>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</si>
  <si>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</si>
  <si>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</si>
  <si>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</si>
  <si>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</si>
  <si>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</si>
  <si>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</si>
  <si>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</si>
  <si>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</si>
  <si>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</si>
  <si>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</si>
  <si>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</si>
  <si>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</si>
  <si>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</si>
  <si>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</si>
  <si>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</si>
  <si>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</si>
  <si>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</si>
  <si>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</si>
  <si>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</si>
  <si>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</si>
  <si>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</si>
  <si>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</si>
  <si>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</si>
  <si>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</si>
  <si>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</si>
  <si>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</si>
  <si>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</si>
  <si>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</si>
  <si>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</si>
  <si>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</si>
  <si>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</si>
  <si>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</si>
  <si>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</si>
  <si>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</si>
  <si>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</si>
  <si>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</si>
  <si>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</si>
  <si>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</si>
  <si>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</si>
  <si>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</si>
  <si>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</si>
  <si>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</si>
  <si>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</si>
  <si>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</si>
  <si>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</si>
  <si>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</si>
  <si>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</si>
  <si>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</si>
  <si>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</si>
  <si>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</si>
  <si>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</si>
  <si>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</si>
  <si>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</si>
  <si>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</si>
  <si>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</si>
  <si>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</si>
  <si>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</si>
  <si>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</si>
  <si>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</si>
  <si>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</si>
  <si>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</si>
  <si>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</si>
  <si>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</si>
  <si>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</si>
  <si>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</si>
  <si>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</si>
  <si>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</si>
  <si>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</si>
  <si>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</si>
  <si>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</si>
  <si>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</si>
  <si>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</si>
  <si>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</si>
  <si>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</si>
  <si>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</si>
  <si>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</si>
  <si>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</si>
  <si>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</si>
  <si>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</si>
  <si>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</si>
  <si>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</si>
  <si>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</si>
  <si>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</si>
  <si>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</si>
  <si>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</si>
  <si>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</si>
  <si>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</si>
  <si>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</si>
  <si>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</si>
  <si>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</si>
  <si>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</si>
  <si>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</si>
  <si>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</si>
  <si>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</si>
  <si>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</si>
  <si>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</si>
  <si>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</si>
  <si>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</si>
  <si>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</si>
  <si>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</si>
  <si>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</si>
  <si>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</si>
  <si>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</si>
  <si>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</si>
  <si>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</si>
  <si>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</si>
  <si>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</si>
  <si>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</si>
  <si>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</si>
  <si>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</si>
  <si>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</si>
  <si>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</si>
  <si>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</si>
  <si>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</si>
  <si>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</si>
  <si>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</si>
  <si>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</si>
  <si>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</si>
  <si>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</si>
  <si>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</si>
  <si>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</si>
  <si>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</si>
  <si>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</si>
  <si>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</si>
  <si>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</si>
  <si>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</si>
  <si>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</si>
  <si>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</si>
  <si>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</si>
  <si>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</si>
  <si>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</si>
  <si>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</si>
  <si>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</si>
  <si>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</si>
  <si>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</si>
  <si>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</si>
  <si>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</si>
  <si>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</si>
  <si>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</si>
  <si>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</si>
  <si>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</si>
  <si>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</si>
  <si>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</si>
  <si>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</si>
  <si>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</si>
  <si>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</si>
  <si>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</si>
  <si>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</si>
  <si>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</si>
  <si>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</si>
  <si>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</si>
  <si>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</si>
  <si>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</si>
  <si>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</si>
  <si>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</si>
  <si>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</si>
  <si>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</si>
  <si>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</si>
  <si>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</si>
  <si>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</si>
  <si>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</si>
  <si>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</si>
  <si>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</si>
  <si>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</si>
  <si>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</si>
  <si>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</si>
  <si>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</si>
  <si>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</si>
  <si>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</si>
  <si>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</si>
  <si>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</si>
  <si>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</si>
  <si>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</si>
  <si>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</si>
  <si>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</si>
  <si>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</si>
  <si>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</si>
  <si>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</si>
  <si>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</si>
  <si>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</si>
  <si>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</si>
  <si>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</si>
  <si>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</si>
  <si>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</si>
  <si>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</si>
  <si>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</si>
  <si>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</si>
  <si>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</si>
  <si>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</si>
  <si>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</si>
  <si>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</si>
  <si>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</si>
  <si>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</si>
  <si>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</si>
  <si>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</si>
  <si>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</si>
  <si>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</si>
  <si>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</si>
  <si>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</si>
  <si>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</si>
  <si>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</si>
  <si>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</si>
  <si>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</si>
  <si>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</si>
  <si>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</si>
  <si>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</si>
  <si>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</si>
  <si>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</si>
  <si>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</si>
  <si>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</si>
  <si>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</si>
  <si>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</si>
  <si>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</si>
  <si>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</si>
  <si>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</si>
  <si>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</si>
  <si>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</si>
  <si>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</si>
  <si>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</si>
  <si>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</si>
  <si>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</si>
  <si>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</si>
  <si>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</si>
  <si>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</si>
  <si>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</si>
  <si>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</si>
  <si>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</si>
  <si>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</si>
  <si>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</si>
  <si>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</si>
  <si>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</si>
  <si>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</si>
  <si>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</si>
  <si>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</si>
  <si>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</si>
  <si>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</si>
  <si>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</si>
  <si>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</si>
  <si>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</si>
  <si>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</si>
  <si>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</si>
  <si>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</si>
  <si>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</si>
  <si>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</si>
  <si>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</si>
  <si>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</si>
  <si>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</si>
  <si>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</si>
  <si>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</si>
  <si>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</si>
  <si>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</si>
  <si>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</si>
  <si>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</si>
  <si>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</si>
  <si>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</si>
  <si>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</si>
  <si>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</si>
  <si>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</si>
  <si>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</si>
  <si>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</si>
  <si>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</si>
  <si>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</si>
  <si>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</si>
  <si>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</si>
  <si>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</si>
  <si>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</si>
  <si>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</si>
  <si>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</si>
  <si>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</si>
  <si>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</si>
  <si>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</si>
  <si>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</si>
  <si>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</si>
  <si>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</si>
  <si>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</si>
  <si>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</si>
  <si>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</si>
  <si>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</si>
  <si>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</si>
  <si>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</si>
  <si>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</si>
  <si>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</si>
  <si>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</si>
  <si>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</si>
  <si>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</si>
  <si>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</si>
  <si>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</si>
  <si>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</si>
  <si>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</si>
  <si>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</si>
  <si>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</si>
  <si>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</si>
  <si>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</si>
  <si>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</si>
  <si>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</si>
  <si>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</si>
  <si>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</si>
  <si>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</si>
  <si>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</si>
  <si>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</si>
  <si>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</si>
  <si>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</si>
  <si>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</si>
  <si>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</si>
  <si>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</si>
  <si>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</si>
  <si>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</si>
  <si>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</si>
  <si>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</si>
  <si>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</si>
  <si>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</si>
  <si>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</si>
  <si>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</si>
  <si>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</si>
  <si>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</si>
  <si>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</si>
  <si>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</si>
  <si>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</si>
  <si>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</si>
  <si>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</si>
  <si>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</si>
  <si>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</si>
  <si>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</si>
  <si>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</si>
  <si>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</si>
  <si>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</si>
  <si>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</si>
  <si>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</si>
  <si>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</si>
  <si>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</si>
  <si>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</si>
  <si>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</si>
  <si>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</si>
  <si>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</si>
  <si>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</si>
  <si>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</si>
  <si>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</si>
  <si>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</si>
  <si>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</si>
  <si>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</si>
  <si>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</si>
  <si>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</si>
  <si>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</si>
  <si>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</si>
  <si>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</si>
  <si>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</si>
  <si>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</si>
  <si>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</si>
  <si>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</si>
  <si>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</si>
  <si>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</si>
  <si>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</si>
  <si>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</si>
  <si>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</si>
  <si>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</si>
  <si>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</si>
  <si>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</si>
  <si>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</si>
  <si>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</si>
  <si>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</si>
  <si>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</si>
  <si>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</si>
  <si>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</si>
  <si>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</si>
  <si>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</si>
  <si>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</si>
  <si>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</si>
  <si>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</si>
  <si>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</si>
  <si>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</si>
  <si>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</si>
  <si>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</si>
  <si>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</si>
  <si>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</si>
  <si>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</si>
  <si>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</si>
  <si>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</si>
  <si>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</si>
  <si>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</si>
  <si>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</si>
  <si>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</si>
  <si>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</si>
  <si>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</si>
  <si>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</si>
  <si>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</si>
  <si>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</si>
  <si>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</si>
  <si>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</si>
  <si>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</si>
  <si>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</si>
  <si>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</si>
  <si>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</si>
  <si>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</si>
  <si>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</si>
  <si>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</si>
  <si>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</si>
  <si>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</si>
  <si>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</si>
  <si>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</si>
  <si>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</si>
  <si>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</si>
  <si>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</si>
  <si>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</si>
  <si>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</si>
  <si>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</si>
  <si>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</si>
  <si>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</si>
  <si>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</si>
  <si>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</si>
  <si>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</si>
  <si>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</si>
  <si>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</si>
  <si>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</si>
  <si>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</si>
  <si>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</si>
  <si>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</si>
  <si>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</si>
  <si>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</si>
  <si>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</si>
  <si>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</si>
  <si>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</si>
  <si>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</si>
  <si>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</si>
  <si>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</si>
  <si>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</si>
  <si>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</si>
  <si>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</si>
  <si>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</si>
  <si>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</si>
  <si>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</si>
  <si>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</si>
  <si>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</si>
  <si>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</si>
  <si>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</si>
  <si>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</si>
  <si>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</si>
  <si>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</si>
  <si>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</si>
  <si>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</si>
  <si>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</si>
  <si>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</si>
  <si>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</si>
  <si>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</si>
  <si>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</si>
  <si>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</si>
  <si>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</si>
  <si>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</si>
  <si>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</si>
  <si>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</si>
  <si>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</si>
  <si>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</si>
  <si>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</si>
  <si>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</si>
  <si>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</si>
  <si>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</si>
  <si>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</si>
  <si>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</si>
  <si>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</si>
  <si>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</si>
  <si>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</si>
  <si>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</si>
  <si>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</si>
  <si>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</si>
  <si>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</si>
  <si>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</si>
  <si>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</si>
  <si>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</si>
  <si>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</si>
  <si>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</si>
  <si>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</si>
  <si>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</si>
  <si>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</si>
  <si>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</si>
  <si>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</si>
  <si>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</si>
  <si>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</si>
  <si>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</si>
  <si>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</si>
  <si>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</si>
  <si>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</si>
  <si>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</si>
  <si>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</si>
  <si>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</si>
  <si>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</si>
  <si>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</si>
  <si>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</si>
  <si>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</si>
  <si>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</si>
  <si>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</si>
  <si>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</si>
  <si>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</si>
  <si>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</si>
  <si>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</si>
  <si>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</si>
  <si>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</si>
  <si>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</si>
  <si>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</si>
  <si>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</si>
  <si>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</si>
  <si>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</si>
  <si>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</si>
  <si>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</si>
  <si>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</si>
  <si>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</si>
  <si>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</si>
  <si>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</si>
  <si>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</si>
  <si>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</si>
  <si>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</si>
  <si>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</si>
  <si>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</si>
  <si>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</si>
  <si>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</si>
  <si>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</si>
  <si>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</si>
  <si>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</si>
  <si>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</si>
  <si>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</si>
  <si>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</si>
  <si>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</si>
  <si>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</si>
  <si>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</si>
  <si>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</si>
  <si>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</si>
  <si>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</si>
  <si>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</si>
  <si>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</si>
  <si>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</si>
  <si>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</si>
  <si>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</si>
  <si>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</si>
  <si>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</si>
  <si>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</si>
  <si>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</si>
  <si>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</si>
  <si>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</si>
  <si>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</si>
  <si>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</si>
  <si>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</si>
  <si>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</si>
  <si>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</si>
  <si>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</si>
  <si>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</si>
  <si>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</si>
  <si>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</si>
  <si>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</si>
  <si>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</si>
  <si>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</si>
  <si>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</si>
  <si>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</si>
  <si>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</si>
  <si>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</si>
  <si>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</si>
  <si>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</si>
  <si>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</si>
  <si>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</si>
  <si>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</si>
  <si>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</si>
  <si>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</si>
  <si>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</si>
  <si>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</si>
  <si>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</si>
  <si>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</si>
  <si>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</si>
  <si>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</si>
  <si>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</si>
  <si>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</si>
  <si>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</si>
  <si>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</si>
  <si>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</si>
  <si>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</si>
  <si>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</si>
  <si>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</si>
  <si>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</si>
  <si>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</si>
  <si>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</si>
  <si>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</si>
  <si>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</si>
  <si>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</si>
  <si>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</si>
  <si>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</si>
  <si>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</si>
  <si>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</si>
  <si>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</si>
  <si>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</si>
  <si>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</si>
  <si>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</si>
  <si>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</si>
  <si>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</si>
  <si>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</si>
  <si>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</si>
  <si>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</si>
  <si>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</si>
  <si>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</si>
  <si>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</si>
  <si>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</si>
  <si>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</si>
  <si>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</si>
  <si>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</si>
  <si>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</si>
  <si>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</si>
  <si>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</si>
  <si>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</si>
  <si>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</si>
  <si>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</si>
  <si>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</si>
  <si>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</si>
  <si>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</si>
  <si>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</si>
  <si>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</si>
  <si>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</si>
  <si>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</si>
  <si>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</si>
  <si>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</si>
  <si>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</si>
  <si>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</si>
  <si>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</si>
  <si>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</si>
  <si>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</si>
  <si>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</si>
  <si>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</si>
  <si>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</si>
  <si>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</si>
  <si>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</si>
  <si>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</si>
  <si>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</si>
  <si>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</si>
  <si>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</si>
  <si>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</si>
  <si>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</si>
  <si>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</si>
  <si>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</si>
  <si>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</si>
  <si>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</si>
  <si>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</si>
  <si>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</si>
  <si>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</si>
  <si>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</si>
  <si>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</si>
  <si>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</si>
  <si>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</si>
  <si>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</si>
  <si>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</si>
  <si>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</si>
  <si>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</si>
  <si>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</si>
  <si>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</si>
  <si>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</si>
  <si>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</si>
  <si>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</si>
  <si>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</si>
  <si>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</si>
  <si>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</si>
  <si>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</si>
  <si>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</si>
  <si>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</si>
  <si>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</si>
  <si>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</si>
  <si>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</si>
  <si>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</si>
  <si>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</si>
  <si>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</si>
  <si>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</si>
  <si>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</si>
  <si>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</si>
  <si>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</si>
  <si>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</si>
  <si>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</si>
  <si>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</si>
  <si>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</si>
  <si>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</si>
  <si>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</si>
  <si>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</si>
  <si>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</si>
  <si>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</si>
  <si>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</si>
  <si>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</si>
  <si>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</si>
  <si>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</si>
  <si>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</si>
  <si>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</si>
  <si>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</si>
  <si>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</si>
  <si>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</si>
  <si>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</si>
  <si>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</si>
  <si>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</si>
  <si>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</si>
  <si>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</si>
  <si>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</si>
  <si>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</si>
  <si>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</si>
  <si>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</si>
  <si>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</si>
  <si>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</si>
  <si>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</si>
  <si>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</si>
  <si>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</si>
  <si>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</si>
  <si>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</si>
  <si>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</si>
  <si>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</si>
  <si>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</si>
  <si>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</si>
  <si>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</si>
  <si>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</si>
  <si>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</si>
  <si>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</si>
  <si>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</si>
  <si>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</si>
  <si>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</si>
  <si>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</si>
  <si>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</si>
  <si>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</si>
  <si>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</si>
  <si>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</si>
  <si>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</si>
  <si>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</si>
  <si>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</si>
  <si>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</si>
  <si>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</si>
  <si>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</si>
  <si>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</si>
  <si>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</si>
  <si>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</si>
  <si>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</si>
  <si>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</si>
  <si>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</si>
  <si>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</si>
  <si>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</si>
  <si>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</si>
  <si>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</si>
  <si>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</si>
  <si>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</si>
  <si>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</si>
  <si>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</si>
  <si>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</si>
  <si>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</si>
  <si>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</si>
  <si>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</si>
  <si>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</si>
  <si>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</si>
  <si>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</si>
  <si>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</si>
  <si>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</si>
  <si>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</si>
  <si>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</si>
  <si>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</si>
  <si>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</si>
  <si>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</si>
  <si>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</si>
  <si>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</si>
  <si>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</si>
  <si>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</si>
  <si>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</si>
  <si>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</si>
  <si>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</si>
  <si>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</si>
  <si>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</si>
  <si>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</si>
  <si>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</si>
  <si>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</si>
  <si>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</si>
  <si>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</si>
  <si>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</si>
  <si>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</si>
  <si>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</si>
  <si>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</si>
  <si>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</si>
  <si>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</si>
  <si>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</si>
  <si>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</si>
  <si>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</si>
  <si>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</si>
  <si>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</si>
  <si>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</si>
  <si>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</si>
  <si>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</si>
  <si>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</si>
  <si>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</si>
  <si>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</si>
  <si>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</si>
  <si>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</si>
  <si>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</si>
  <si>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</si>
  <si>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</si>
  <si>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</si>
  <si>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</si>
  <si>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</si>
  <si>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</si>
  <si>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</si>
  <si>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</si>
  <si>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</si>
  <si>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</si>
  <si>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</si>
  <si>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</si>
  <si>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</si>
  <si>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</si>
  <si>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</si>
  <si>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</si>
  <si>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</si>
  <si>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</si>
  <si>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</si>
  <si>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</si>
  <si>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</si>
  <si>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</si>
  <si>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</si>
  <si>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</si>
  <si>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</si>
  <si>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</si>
  <si>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</si>
  <si>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</si>
  <si>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</si>
  <si>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</si>
  <si>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</si>
  <si>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</si>
  <si>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</si>
  <si>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</si>
  <si>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</si>
  <si>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</si>
  <si>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</si>
  <si>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</si>
  <si>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</si>
  <si>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</si>
  <si>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</si>
  <si>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</si>
  <si>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</si>
  <si>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</si>
  <si>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</si>
  <si>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</si>
  <si>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</si>
  <si>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</si>
  <si>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</si>
  <si>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</si>
  <si>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</si>
  <si>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</si>
  <si>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</si>
  <si>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</si>
  <si>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</si>
  <si>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</si>
  <si>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</si>
  <si>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</si>
  <si>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</si>
  <si>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</si>
  <si>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</si>
  <si>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</si>
  <si>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</si>
  <si>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</si>
  <si>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</si>
  <si>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</si>
  <si>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</si>
  <si>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</si>
  <si>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</si>
  <si>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</si>
  <si>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</si>
  <si>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</si>
  <si>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</si>
  <si>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</si>
  <si>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</si>
  <si>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</si>
  <si>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</si>
  <si>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</si>
  <si>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</si>
  <si>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</si>
  <si>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</si>
  <si>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</si>
  <si>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</si>
  <si>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</si>
  <si>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</si>
  <si>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</si>
  <si>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</si>
  <si>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</si>
  <si>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</si>
  <si>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</si>
  <si>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</si>
  <si>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</si>
  <si>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</si>
  <si>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</si>
  <si>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</si>
  <si>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</si>
  <si>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</si>
  <si>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</si>
  <si>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</si>
  <si>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</si>
  <si>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</si>
  <si>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</si>
  <si>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</si>
  <si>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</si>
  <si>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</si>
  <si>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</si>
  <si>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</si>
  <si>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</si>
  <si>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</si>
  <si>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</si>
  <si>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</si>
  <si>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</si>
  <si>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</si>
  <si>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</si>
  <si>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</si>
  <si>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</si>
  <si>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</si>
  <si>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</si>
  <si>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</si>
  <si>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</si>
  <si>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</si>
  <si>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</si>
  <si>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</si>
  <si>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</si>
  <si>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</si>
  <si>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</si>
  <si>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</si>
  <si>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</si>
  <si>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</si>
  <si>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</si>
  <si>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</si>
  <si>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</si>
  <si>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</si>
  <si>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</si>
  <si>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</si>
  <si>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</si>
  <si>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</si>
  <si>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</si>
  <si>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</si>
  <si>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</si>
  <si>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</si>
  <si>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</si>
  <si>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</si>
  <si>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</si>
  <si>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</si>
  <si>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</si>
  <si>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</si>
  <si>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</si>
  <si>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</si>
  <si>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</si>
  <si>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</si>
  <si>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</si>
  <si>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</si>
  <si>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</si>
  <si>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</si>
  <si>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</si>
  <si>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</si>
  <si>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</si>
  <si>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</si>
  <si>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</si>
  <si>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</si>
  <si>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</si>
  <si>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</si>
  <si>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</si>
  <si>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</si>
  <si>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</si>
  <si>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</si>
  <si>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</si>
  <si>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</si>
  <si>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</si>
  <si>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</si>
  <si>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</si>
  <si>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</si>
  <si>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</si>
  <si>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</si>
  <si>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</si>
  <si>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</si>
  <si>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</si>
  <si>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</si>
  <si>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</si>
  <si>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</si>
  <si>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</si>
  <si>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</si>
  <si>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</si>
  <si>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</si>
  <si>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</si>
  <si>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</si>
  <si>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</si>
  <si>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</si>
  <si>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</si>
  <si>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</si>
  <si>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</si>
  <si>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</si>
  <si>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</si>
  <si>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</si>
  <si>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</si>
  <si>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</si>
  <si>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</si>
  <si>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</si>
  <si>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</si>
  <si>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</si>
  <si>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</si>
  <si>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</si>
  <si>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</si>
  <si>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</si>
  <si>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</si>
  <si>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</si>
  <si>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</si>
  <si>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</si>
  <si>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</si>
  <si>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</si>
  <si>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</si>
  <si>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</si>
  <si>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</si>
  <si>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</si>
  <si>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</si>
  <si>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</si>
  <si>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</si>
  <si>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</si>
  <si>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</si>
  <si>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</si>
  <si>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</si>
  <si>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</si>
  <si>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</si>
  <si>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</si>
  <si>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</si>
  <si>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</si>
  <si>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</si>
  <si>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</si>
  <si>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</si>
  <si>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</si>
  <si>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</si>
  <si>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</si>
  <si>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</si>
  <si>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</si>
  <si>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</si>
  <si>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</si>
  <si>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</si>
  <si>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</si>
  <si>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</si>
  <si>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</si>
  <si>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</si>
  <si>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</si>
  <si>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</si>
  <si>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</si>
  <si>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</si>
  <si>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</si>
  <si>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</si>
  <si>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</si>
  <si>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</si>
  <si>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</si>
  <si>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</si>
  <si>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</si>
  <si>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</si>
  <si>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</si>
  <si>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</si>
  <si>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</si>
  <si>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</si>
  <si>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</si>
  <si>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</si>
  <si>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</si>
  <si>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</si>
  <si>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</si>
  <si>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</si>
  <si>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</si>
  <si>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</si>
  <si>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</si>
  <si>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</si>
  <si>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</si>
  <si>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</si>
  <si>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</si>
  <si>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</si>
  <si>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</si>
  <si>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</si>
  <si>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</si>
  <si>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</si>
  <si>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</si>
  <si>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</si>
  <si>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</si>
  <si>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</si>
  <si>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</si>
  <si>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</si>
  <si>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</si>
  <si>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</si>
  <si>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</si>
  <si>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</si>
  <si>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</si>
  <si>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</si>
  <si>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</si>
  <si>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</si>
  <si>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</si>
  <si>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</si>
  <si>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</si>
  <si>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</si>
  <si>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</si>
  <si>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</si>
  <si>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</si>
  <si>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</si>
  <si>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</si>
  <si>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</si>
  <si>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</si>
  <si>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</si>
  <si>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</si>
  <si>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</si>
  <si>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</si>
  <si>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</si>
  <si>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</si>
  <si>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</si>
  <si>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</si>
  <si>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</si>
  <si>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</si>
  <si>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</si>
  <si>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</si>
  <si>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</si>
  <si>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</si>
  <si>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</si>
  <si>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</si>
  <si>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</si>
  <si>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</si>
  <si>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</si>
  <si>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</si>
  <si>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</si>
  <si>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</si>
  <si>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</si>
  <si>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</si>
  <si>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</si>
  <si>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</si>
  <si>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</si>
  <si>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</si>
  <si>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</si>
  <si>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</si>
  <si>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</si>
  <si>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</si>
  <si>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</si>
  <si>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</si>
  <si>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</si>
  <si>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</si>
  <si>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</si>
  <si>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</si>
  <si>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</si>
  <si>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</si>
  <si>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</si>
  <si>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</si>
  <si>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</si>
  <si>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</si>
  <si>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</si>
  <si>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</si>
  <si>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</si>
  <si>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</si>
  <si>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</si>
  <si>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</si>
  <si>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</si>
  <si>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</si>
  <si>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</si>
  <si>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</si>
  <si>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</si>
  <si>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</si>
  <si>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</si>
  <si>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</si>
  <si>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</si>
  <si>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</si>
  <si>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</si>
  <si>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</si>
  <si>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</si>
  <si>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</si>
  <si>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</si>
  <si>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</si>
  <si>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</si>
  <si>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</si>
  <si>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</si>
  <si>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</si>
  <si>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</si>
  <si>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</si>
  <si>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</si>
  <si>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</si>
  <si>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</si>
  <si>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</si>
  <si>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</si>
  <si>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</si>
  <si>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</si>
  <si>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</si>
  <si>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</si>
  <si>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</si>
  <si>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</si>
  <si>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</si>
  <si>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</si>
  <si>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</si>
  <si>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</si>
  <si>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</si>
  <si>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</si>
  <si>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</si>
  <si>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</si>
  <si>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</si>
  <si>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</si>
  <si>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</si>
  <si>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</si>
  <si>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</si>
  <si>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</si>
  <si>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</si>
  <si>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</si>
  <si>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</si>
  <si>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</si>
  <si>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</si>
  <si>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</si>
  <si>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</si>
  <si>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</si>
  <si>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</si>
  <si>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</si>
  <si>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</si>
  <si>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</si>
  <si>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</si>
  <si>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</si>
  <si>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</si>
  <si>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</si>
  <si>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</si>
  <si>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</si>
  <si>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</si>
  <si>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</si>
  <si>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</si>
  <si>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</si>
  <si>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</si>
  <si>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</si>
  <si>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</si>
  <si>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</si>
  <si>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</si>
  <si>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</si>
  <si>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</si>
  <si>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</si>
  <si>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</si>
  <si>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</si>
  <si>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</si>
  <si>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</si>
  <si>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</si>
  <si>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</si>
  <si>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</si>
  <si>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</si>
  <si>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</si>
  <si>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</si>
  <si>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</si>
  <si>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</si>
  <si>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</si>
  <si>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</si>
  <si>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</si>
  <si>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</si>
  <si>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</si>
  <si>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</si>
  <si>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</si>
  <si>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</si>
  <si>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</si>
  <si>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</si>
  <si>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</si>
  <si>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</si>
  <si>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</si>
  <si>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</si>
  <si>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</si>
  <si>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</si>
  <si>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</si>
  <si>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</si>
  <si>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</si>
  <si>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</si>
  <si>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</si>
  <si>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</si>
  <si>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</si>
  <si>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</si>
  <si>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</si>
  <si>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</si>
  <si>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</si>
  <si>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</si>
  <si>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</si>
  <si>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</si>
  <si>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</si>
  <si>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</si>
  <si>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</si>
  <si>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</si>
  <si>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</si>
  <si>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</si>
  <si>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</si>
  <si>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</si>
  <si>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</si>
  <si>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</si>
  <si>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</si>
  <si>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</si>
  <si>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</si>
  <si>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</si>
  <si>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</si>
  <si>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</si>
  <si>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</si>
  <si>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</si>
  <si>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</si>
  <si>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</si>
  <si>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</si>
  <si>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</si>
  <si>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</si>
  <si>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</si>
  <si>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</si>
  <si>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</si>
  <si>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</si>
  <si>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</si>
  <si>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</si>
  <si>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</si>
  <si>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</si>
  <si>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</si>
  <si>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</si>
  <si>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</si>
  <si>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</si>
  <si>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</si>
  <si>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</si>
  <si>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</si>
  <si>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</si>
  <si>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</si>
  <si>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</si>
  <si>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</si>
  <si>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</si>
  <si>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</si>
  <si>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</si>
  <si>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</si>
  <si>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</si>
  <si>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</si>
  <si>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</si>
  <si>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</si>
  <si>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</si>
  <si>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</si>
  <si>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</si>
  <si>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</si>
  <si>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</si>
  <si>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</si>
  <si>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</si>
  <si>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</si>
  <si>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</si>
  <si>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</si>
  <si>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</si>
  <si>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</si>
  <si>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</si>
  <si>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</si>
  <si>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</si>
  <si>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</si>
  <si>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</si>
  <si>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</si>
  <si>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</si>
  <si>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</si>
  <si>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</si>
  <si>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</si>
  <si>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</si>
  <si>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</si>
  <si>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</si>
  <si>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</si>
  <si>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</si>
  <si>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</si>
  <si>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</si>
  <si>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</si>
  <si>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</si>
  <si>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</si>
  <si>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</si>
  <si>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</si>
  <si>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</si>
  <si>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</si>
  <si>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</si>
  <si>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</si>
  <si>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</si>
  <si>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</si>
  <si>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</si>
  <si>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</si>
  <si>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</si>
  <si>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</si>
  <si>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</si>
  <si>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</si>
  <si>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</si>
  <si>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</si>
  <si>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</si>
  <si>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</si>
  <si>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</si>
  <si>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</si>
  <si>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</si>
  <si>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</si>
  <si>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</si>
  <si>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</si>
  <si>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</si>
  <si>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</si>
  <si>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</si>
  <si>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</si>
  <si>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</si>
  <si>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</si>
  <si>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</si>
  <si>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</si>
  <si>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</si>
  <si>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</si>
  <si>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</si>
  <si>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</si>
  <si>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</si>
  <si>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</si>
  <si>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</si>
  <si>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</si>
  <si>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</si>
  <si>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</si>
  <si>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</si>
  <si>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</si>
  <si>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</si>
  <si>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</si>
  <si>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</si>
  <si>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</si>
  <si>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</si>
  <si>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</si>
  <si>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</si>
  <si>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</si>
  <si>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</si>
  <si>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</si>
  <si>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</si>
  <si>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</si>
  <si>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</si>
  <si>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</si>
  <si>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</si>
  <si>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</si>
  <si>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</si>
  <si>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</si>
  <si>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</si>
  <si>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</si>
  <si>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</si>
  <si>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</si>
  <si>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</si>
  <si>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</si>
  <si>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</si>
  <si>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</si>
  <si>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</si>
  <si>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</si>
  <si>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</si>
  <si>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</si>
  <si>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</si>
  <si>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</si>
  <si>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</si>
  <si>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</si>
  <si>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</si>
  <si>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</si>
  <si>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</si>
  <si>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</si>
  <si>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</si>
  <si>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</si>
  <si>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</si>
  <si>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</si>
  <si>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</si>
  <si>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</si>
  <si>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</si>
  <si>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</si>
  <si>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</si>
  <si>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</si>
  <si>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</si>
  <si>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</si>
  <si>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</si>
  <si>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</si>
  <si>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</si>
  <si>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</si>
  <si>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</si>
  <si>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</si>
  <si>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</si>
  <si>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</si>
  <si>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</si>
  <si>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</si>
  <si>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</si>
  <si>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</si>
  <si>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</si>
  <si>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</si>
  <si>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</si>
  <si>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</si>
  <si>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</si>
  <si>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</si>
  <si>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</si>
  <si>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</si>
  <si>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</si>
  <si>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</si>
  <si>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</si>
  <si>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</si>
  <si>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</si>
  <si>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</si>
  <si>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</si>
  <si>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</si>
  <si>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</si>
  <si>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</si>
  <si>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</si>
  <si>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</si>
  <si>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</si>
  <si>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</si>
  <si>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</si>
  <si>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</si>
  <si>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</si>
  <si>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</si>
  <si>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</si>
  <si>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</si>
  <si>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</si>
  <si>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</si>
  <si>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</si>
  <si>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</si>
  <si>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</si>
  <si>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</si>
  <si>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</si>
  <si>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</si>
  <si>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</si>
  <si>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</si>
  <si>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</si>
  <si>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</si>
  <si>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</si>
  <si>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</si>
  <si>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</si>
  <si>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</si>
  <si>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</si>
  <si>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</si>
  <si>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</si>
  <si>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</si>
  <si>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</si>
  <si>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</si>
  <si>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</si>
  <si>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</si>
  <si>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</si>
  <si>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</si>
  <si>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</si>
  <si>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</si>
  <si>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</si>
  <si>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</si>
  <si>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</si>
  <si>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</si>
  <si>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</si>
  <si>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</si>
  <si>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</si>
  <si>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</si>
  <si>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</si>
  <si>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</si>
  <si>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</si>
  <si>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</si>
  <si>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</si>
  <si>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</si>
  <si>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</si>
  <si>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</si>
  <si>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</si>
  <si>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</si>
  <si>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</si>
  <si>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</si>
  <si>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</si>
  <si>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</si>
  <si>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</si>
  <si>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</si>
  <si>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</si>
  <si>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</si>
  <si>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</si>
  <si>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</si>
  <si>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</si>
  <si>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</si>
  <si>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</si>
  <si>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</si>
  <si>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</si>
  <si>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</si>
  <si>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</si>
  <si>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</si>
  <si>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</si>
  <si>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</si>
  <si>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</si>
  <si>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</si>
  <si>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</si>
  <si>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</si>
  <si>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</si>
  <si>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</si>
  <si>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</si>
  <si>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</si>
  <si>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</si>
  <si>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</si>
  <si>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</si>
  <si>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</si>
  <si>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</si>
  <si>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</si>
  <si>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</si>
  <si>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</si>
  <si>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</si>
  <si>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</si>
  <si>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</si>
  <si>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</si>
  <si>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</si>
  <si>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</si>
  <si>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</si>
  <si>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</si>
  <si>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</si>
  <si>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</si>
  <si>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</si>
  <si>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</si>
  <si>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</si>
  <si>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</si>
  <si>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</si>
  <si>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</si>
  <si>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</si>
  <si>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</si>
  <si>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</si>
  <si>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</si>
  <si>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</si>
  <si>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</si>
  <si>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</si>
  <si>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</si>
  <si>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</si>
  <si>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</si>
  <si>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</si>
  <si>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</si>
  <si>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</si>
  <si>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</si>
  <si>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</si>
  <si>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</si>
  <si>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</si>
  <si>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</si>
  <si>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</si>
  <si>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</si>
  <si>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</si>
  <si>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</si>
  <si>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</si>
  <si>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</si>
  <si>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</si>
  <si>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</si>
  <si>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</si>
  <si>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</si>
  <si>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</si>
  <si>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</si>
  <si>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</si>
  <si>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</si>
  <si>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</si>
  <si>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</si>
  <si>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</si>
  <si>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</si>
  <si>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</si>
  <si>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</si>
  <si>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</si>
  <si>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</si>
  <si>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</si>
  <si>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</si>
  <si>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</si>
  <si>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</si>
  <si>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</si>
  <si>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</si>
  <si>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</si>
  <si>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</si>
  <si>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</si>
  <si>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</si>
  <si>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</si>
  <si>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</si>
  <si>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</si>
  <si>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</si>
  <si>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</si>
  <si>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</si>
  <si>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</si>
  <si>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</si>
  <si>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</si>
  <si>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</si>
  <si>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</si>
  <si>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</si>
  <si>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</si>
  <si>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</si>
  <si>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</si>
  <si>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</si>
  <si>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</si>
  <si>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</si>
  <si>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</si>
  <si>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</si>
  <si>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</si>
  <si>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</si>
  <si>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</si>
  <si>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</si>
  <si>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</si>
  <si>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</si>
  <si>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</si>
  <si>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</si>
  <si>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</si>
  <si>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</si>
  <si>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</si>
  <si>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</si>
  <si>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</si>
  <si>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</si>
  <si>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</si>
  <si>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</si>
  <si>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</si>
  <si>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</si>
  <si>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</si>
  <si>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</si>
  <si>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</si>
  <si>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</si>
  <si>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</si>
  <si>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</si>
  <si>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</si>
  <si>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</si>
  <si>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</si>
  <si>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</si>
  <si>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</si>
  <si>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</si>
  <si>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</si>
  <si>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</si>
  <si>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</si>
  <si>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</si>
  <si>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</si>
  <si>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</si>
  <si>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</si>
  <si>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</si>
  <si>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</si>
  <si>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</si>
  <si>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</si>
  <si>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</si>
  <si>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</si>
  <si>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</si>
  <si>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</si>
  <si>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</si>
  <si>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</si>
  <si>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</si>
  <si>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</si>
  <si>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</si>
  <si>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</si>
  <si>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</si>
  <si>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</si>
  <si>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</si>
  <si>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</si>
  <si>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</si>
  <si>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</si>
  <si>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</si>
  <si>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</si>
  <si>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</si>
  <si>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</si>
  <si>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</si>
  <si>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</si>
  <si>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</si>
  <si>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</si>
  <si>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</si>
  <si>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</si>
  <si>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</si>
  <si>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</si>
  <si>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</si>
  <si>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</si>
  <si>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</si>
  <si>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</si>
  <si>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</si>
  <si>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</si>
  <si>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</si>
  <si>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</si>
  <si>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</si>
  <si>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</si>
  <si>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</si>
  <si>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</si>
  <si>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</si>
  <si>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</si>
  <si>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</si>
  <si>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</si>
  <si>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</si>
  <si>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</si>
  <si>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</si>
  <si>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</si>
  <si>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</si>
  <si>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</si>
  <si>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</si>
  <si>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</si>
  <si>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</si>
  <si>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</si>
  <si>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</si>
  <si>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</si>
  <si>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</si>
  <si>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</si>
  <si>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</si>
  <si>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</si>
  <si>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</si>
  <si>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</si>
  <si>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</si>
  <si>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</si>
  <si>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</si>
  <si>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</si>
  <si>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</si>
  <si>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</si>
  <si>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</si>
  <si>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</si>
  <si>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</si>
  <si>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</si>
  <si>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</si>
  <si>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</si>
  <si>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</si>
  <si>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</si>
  <si>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</si>
  <si>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</si>
  <si>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</si>
  <si>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</si>
  <si>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</si>
  <si>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</si>
  <si>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</si>
  <si>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</si>
  <si>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</si>
  <si>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</si>
  <si>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</si>
  <si>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</si>
  <si>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</si>
  <si>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</si>
  <si>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</si>
  <si>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</si>
  <si>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</si>
  <si>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</si>
  <si>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</si>
  <si>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</si>
  <si>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</si>
  <si>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</si>
  <si>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</si>
  <si>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</si>
  <si>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</si>
  <si>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</si>
  <si>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</si>
  <si>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</si>
  <si>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</si>
  <si>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</si>
  <si>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</si>
  <si>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</si>
  <si>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</si>
  <si>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</si>
  <si>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</si>
  <si>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</si>
  <si>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</si>
  <si>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</si>
  <si>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</si>
  <si>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</si>
  <si>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</si>
  <si>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</si>
  <si>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</si>
  <si>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</si>
  <si>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</si>
  <si>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</si>
  <si>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</si>
  <si>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</si>
  <si>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</si>
  <si>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</si>
  <si>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</si>
  <si>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</si>
  <si>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</si>
  <si>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</si>
  <si>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</si>
  <si>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</si>
  <si>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</si>
  <si>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</si>
  <si>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</si>
  <si>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</si>
  <si>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</si>
  <si>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</si>
  <si>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</si>
  <si>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</si>
  <si>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</si>
  <si>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</si>
  <si>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</si>
  <si>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</si>
  <si>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</si>
  <si>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</si>
  <si>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</si>
  <si>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</si>
  <si>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</si>
  <si>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</si>
  <si>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</si>
  <si>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</si>
  <si>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</si>
  <si>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</si>
  <si>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</si>
  <si>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</si>
  <si>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</si>
  <si>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</si>
  <si>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</si>
  <si>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</si>
  <si>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</si>
  <si>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</si>
  <si>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</si>
  <si>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</si>
  <si>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</si>
  <si>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</si>
  <si>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</si>
  <si>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</si>
  <si>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</si>
  <si>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</si>
  <si>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</si>
  <si>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</si>
  <si>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</si>
  <si>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</si>
  <si>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</si>
  <si>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</si>
  <si>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</si>
  <si>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</si>
  <si>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</si>
  <si>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</si>
  <si>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</si>
  <si>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</si>
  <si>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</si>
  <si>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</si>
  <si>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</si>
  <si>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</si>
  <si>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</si>
  <si>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</si>
  <si>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</si>
  <si>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</si>
  <si>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</si>
  <si>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</si>
  <si>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</si>
  <si>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</si>
  <si>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</si>
  <si>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</si>
  <si>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</si>
  <si>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</si>
  <si>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</si>
  <si>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</si>
  <si>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</si>
  <si>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</si>
  <si>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</si>
  <si>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</si>
  <si>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</si>
  <si>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</si>
  <si>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</si>
  <si>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</si>
  <si>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</si>
  <si>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</si>
  <si>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</si>
  <si>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</si>
  <si>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</si>
  <si>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</si>
  <si>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</si>
  <si>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</si>
  <si>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</si>
  <si>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</si>
  <si>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</si>
  <si>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</si>
  <si>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</si>
  <si>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</si>
  <si>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</si>
  <si>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</si>
  <si>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</si>
  <si>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</si>
  <si>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</si>
  <si>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</si>
  <si>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</si>
  <si>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</si>
  <si>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</si>
  <si>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</si>
  <si>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</si>
  <si>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</si>
  <si>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</si>
  <si>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</si>
  <si>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</si>
  <si>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</si>
  <si>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</si>
  <si>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</si>
  <si>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</si>
  <si>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</si>
  <si>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</si>
  <si>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</si>
  <si>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</si>
  <si>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</si>
  <si>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</si>
  <si>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</si>
  <si>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</si>
  <si>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</si>
  <si>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</si>
  <si>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</si>
  <si>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</si>
  <si>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</si>
  <si>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</si>
  <si>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</si>
  <si>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</si>
  <si>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</si>
  <si>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</si>
  <si>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</si>
  <si>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</si>
  <si>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</si>
  <si>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</si>
  <si>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</si>
  <si>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</si>
  <si>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</si>
  <si>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</si>
  <si>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</si>
  <si>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</si>
  <si>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</si>
  <si>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</si>
  <si>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</si>
  <si>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</si>
  <si>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</si>
  <si>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</si>
  <si>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</si>
  <si>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</si>
  <si>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</si>
  <si>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</si>
  <si>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</si>
  <si>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</si>
  <si>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</si>
  <si>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</si>
  <si>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</si>
  <si>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</si>
  <si>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</si>
  <si>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</si>
  <si>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</si>
  <si>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</si>
  <si>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</si>
  <si>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</si>
  <si>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</si>
  <si>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</si>
  <si>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</si>
  <si>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</si>
  <si>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</si>
  <si>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</si>
  <si>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</si>
  <si>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</si>
  <si>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</si>
  <si>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</si>
  <si>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</si>
  <si>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</si>
  <si>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</si>
  <si>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</si>
  <si>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</si>
  <si>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</si>
  <si>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</si>
  <si>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</si>
  <si>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</si>
  <si>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</si>
  <si>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</si>
  <si>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</si>
  <si>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</si>
  <si>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</si>
  <si>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</si>
  <si>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</si>
  <si>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</si>
  <si>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</si>
  <si>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</si>
  <si>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</si>
  <si>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</si>
  <si>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</si>
  <si>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</si>
  <si>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</si>
  <si>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</si>
  <si>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</si>
  <si>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</si>
  <si>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</si>
  <si>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</si>
  <si>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</si>
  <si>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</si>
  <si>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</si>
  <si>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</si>
  <si>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</si>
  <si>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</si>
  <si>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</si>
  <si>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</si>
  <si>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</si>
  <si>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</si>
  <si>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</si>
  <si>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</si>
  <si>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</si>
  <si>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</si>
  <si>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</si>
  <si>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</si>
  <si>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</si>
  <si>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</si>
  <si>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</si>
  <si>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</si>
  <si>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</si>
  <si>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</si>
  <si>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</si>
  <si>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</si>
  <si>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</si>
  <si>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</si>
  <si>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</si>
  <si>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</si>
  <si>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</si>
  <si>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</si>
  <si>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</si>
  <si>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</si>
  <si>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</si>
  <si>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</si>
  <si>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</si>
  <si>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</si>
  <si>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</si>
  <si>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</si>
  <si>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</si>
  <si>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</si>
  <si>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</si>
  <si>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</si>
  <si>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</si>
  <si>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</si>
  <si>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</si>
  <si>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</si>
  <si>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</si>
  <si>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</si>
  <si>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</si>
  <si>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</si>
  <si>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</si>
  <si>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</si>
  <si>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</si>
  <si>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</si>
  <si>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</si>
  <si>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</si>
  <si>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</si>
  <si>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</si>
  <si>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</si>
  <si>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</si>
  <si>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</si>
  <si>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</si>
  <si>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</si>
  <si>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</si>
  <si>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</si>
  <si>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</si>
  <si>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</si>
  <si>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</si>
  <si>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</si>
  <si>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</si>
  <si>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</si>
  <si>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</si>
  <si>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</si>
  <si>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</si>
  <si>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</si>
  <si>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</si>
  <si>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</si>
  <si>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</si>
  <si>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</si>
  <si>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</si>
  <si>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</si>
  <si>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</si>
  <si>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</si>
  <si>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</si>
  <si>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</si>
  <si>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</si>
  <si>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</si>
  <si>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</si>
  <si>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</si>
  <si>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</si>
  <si>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</si>
  <si>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</si>
  <si>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</si>
  <si>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</si>
  <si>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</si>
  <si>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</si>
  <si>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</si>
  <si>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</si>
  <si>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</si>
  <si>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</si>
  <si>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</si>
  <si>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</si>
  <si>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</si>
  <si>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</si>
  <si>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</si>
  <si>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</si>
  <si>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</si>
  <si>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</si>
  <si>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</si>
  <si>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</si>
  <si>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</si>
  <si>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</si>
  <si>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</si>
  <si>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</si>
  <si>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</si>
  <si>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</si>
  <si>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</si>
  <si>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</si>
  <si>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</si>
  <si>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</si>
  <si>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</si>
  <si>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</si>
  <si>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</si>
  <si>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</si>
  <si>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</si>
  <si>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</si>
  <si>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</si>
  <si>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</si>
  <si>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</si>
  <si>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</si>
  <si>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</si>
  <si>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</si>
  <si>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</si>
  <si>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</si>
  <si>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</si>
  <si>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</si>
  <si>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</si>
  <si>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</si>
  <si>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</si>
  <si>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</si>
  <si>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</si>
  <si>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</si>
  <si>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</si>
  <si>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</si>
  <si>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</si>
  <si>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</si>
  <si>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</si>
  <si>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</si>
  <si>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</si>
  <si>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</si>
  <si>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</si>
  <si>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</si>
  <si>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</si>
  <si>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</si>
  <si>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</si>
  <si>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</si>
  <si>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</si>
  <si>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</si>
  <si>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</si>
  <si>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</si>
  <si>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</si>
  <si>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</si>
  <si>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</si>
  <si>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</si>
  <si>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</si>
  <si>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</si>
  <si>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</si>
  <si>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</si>
  <si>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</si>
  <si>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</si>
  <si>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</si>
  <si>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</si>
  <si>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</si>
  <si>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</si>
  <si>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</si>
  <si>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</si>
  <si>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</si>
  <si>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</si>
  <si>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</si>
  <si>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</si>
  <si>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</si>
  <si>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</si>
  <si>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</si>
  <si>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</si>
  <si>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</si>
  <si>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</si>
  <si>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</si>
  <si>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</si>
  <si>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</si>
  <si>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</si>
  <si>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</si>
  <si>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</si>
  <si>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</si>
  <si>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</si>
  <si>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</si>
  <si>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</si>
  <si>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</si>
  <si>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</si>
  <si>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</si>
  <si>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</si>
  <si>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</si>
  <si>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</si>
  <si>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</si>
  <si>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</si>
  <si>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</si>
  <si>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</si>
  <si>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</si>
  <si>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</si>
  <si>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</si>
  <si>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</si>
  <si>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</si>
  <si>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</si>
  <si>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</si>
  <si>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</si>
  <si>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</si>
  <si>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</si>
  <si>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</si>
  <si>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</si>
  <si>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</si>
  <si>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</si>
  <si>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</si>
  <si>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</si>
  <si>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</si>
  <si>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</si>
  <si>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</si>
  <si>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</si>
  <si>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</si>
  <si>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</si>
  <si>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</si>
  <si>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</si>
  <si>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</si>
  <si>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</si>
  <si>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</si>
  <si>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</si>
  <si>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</si>
  <si>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</si>
  <si>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</si>
  <si>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</si>
  <si>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</si>
  <si>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</si>
  <si>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</si>
  <si>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</si>
  <si>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</si>
  <si>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</si>
  <si>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</si>
  <si>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</si>
  <si>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</si>
  <si>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</si>
  <si>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</si>
  <si>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</si>
  <si>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</si>
  <si>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</si>
  <si>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</si>
  <si>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</si>
  <si>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</si>
  <si>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</si>
  <si>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</si>
  <si>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</si>
  <si>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</si>
  <si>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</si>
  <si>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</si>
  <si>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</si>
  <si>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</si>
  <si>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</si>
  <si>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</si>
  <si>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</si>
  <si>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</si>
  <si>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</si>
  <si>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</si>
  <si>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</si>
  <si>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</si>
  <si>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</si>
  <si>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</si>
  <si>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</si>
  <si>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</si>
  <si>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</si>
  <si>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</si>
  <si>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</si>
  <si>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</si>
  <si>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</si>
  <si>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</si>
  <si>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</si>
  <si>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</si>
  <si>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</si>
  <si>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</si>
  <si>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</si>
  <si>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</si>
  <si>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</si>
  <si>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</si>
  <si>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</si>
  <si>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</si>
  <si>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</si>
  <si>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</si>
  <si>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</si>
  <si>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</si>
  <si>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</si>
  <si>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</si>
  <si>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</si>
  <si>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</si>
  <si>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</si>
  <si>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</si>
  <si>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</si>
  <si>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</si>
  <si>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</si>
  <si>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</si>
  <si>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</si>
  <si>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</si>
  <si>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</si>
  <si>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</si>
  <si>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</si>
  <si>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</si>
  <si>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</si>
  <si>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</si>
  <si>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</si>
  <si>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</si>
  <si>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</si>
  <si>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</si>
  <si>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</si>
  <si>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</si>
  <si>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</si>
  <si>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</si>
  <si>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</si>
  <si>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</si>
  <si>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</si>
  <si>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</si>
  <si>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</si>
  <si>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</si>
  <si>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</si>
  <si>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</si>
  <si>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</si>
  <si>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</si>
  <si>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</si>
  <si>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</si>
  <si>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</si>
  <si>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</si>
  <si>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</si>
  <si>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</si>
  <si>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</si>
  <si>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</si>
  <si>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</si>
  <si>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</si>
  <si>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</si>
  <si>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</si>
  <si>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</si>
  <si>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</si>
  <si>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</si>
  <si>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</si>
  <si>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</si>
  <si>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</si>
  <si>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</si>
  <si>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</si>
  <si>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</si>
  <si>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</si>
  <si>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</si>
  <si>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</si>
  <si>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</si>
  <si>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</si>
  <si>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</si>
  <si>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</si>
  <si>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</si>
  <si>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</si>
  <si>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</si>
  <si>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</si>
  <si>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</si>
  <si>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</si>
  <si>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</si>
  <si>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</si>
  <si>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</si>
  <si>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</si>
  <si>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</si>
  <si>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</si>
  <si>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</si>
  <si>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</si>
  <si>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</si>
  <si>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</si>
  <si>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</si>
  <si>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</si>
  <si>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</si>
  <si>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</si>
  <si>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</si>
  <si>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</si>
  <si>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</si>
  <si>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</si>
  <si>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</si>
  <si>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</si>
  <si>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</si>
  <si>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</si>
  <si>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</si>
  <si>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</si>
  <si>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</si>
  <si>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</si>
  <si>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</si>
  <si>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</si>
  <si>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</si>
  <si>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</si>
  <si>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</si>
  <si>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</si>
  <si>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</si>
  <si>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</si>
  <si>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</si>
  <si>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</si>
  <si>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</si>
  <si>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</si>
  <si>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</si>
  <si>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</si>
  <si>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</si>
  <si>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</si>
  <si>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</si>
  <si>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</si>
  <si>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</si>
  <si>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</si>
  <si>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</si>
  <si>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</si>
  <si>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</si>
  <si>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</si>
  <si>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</si>
  <si>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</si>
  <si>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</si>
  <si>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</si>
  <si>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</si>
  <si>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</si>
  <si>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</si>
  <si>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</si>
  <si>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</si>
  <si>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</si>
  <si>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</si>
  <si>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</si>
  <si>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</si>
  <si>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</si>
  <si>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</si>
  <si>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</si>
  <si>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</si>
  <si>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</si>
  <si>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</si>
  <si>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</si>
  <si>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</si>
  <si>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</si>
  <si>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</si>
  <si>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</si>
  <si>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</si>
  <si>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</si>
  <si>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</si>
  <si>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</si>
  <si>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</si>
  <si>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</si>
  <si>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</si>
  <si>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</si>
  <si>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</si>
  <si>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</si>
  <si>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</si>
  <si>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</si>
  <si>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</si>
  <si>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</si>
  <si>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</si>
  <si>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</si>
  <si>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</si>
  <si>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</si>
  <si>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</si>
  <si>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</si>
  <si>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</si>
  <si>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</si>
  <si>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</si>
  <si>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</si>
  <si>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</si>
  <si>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</si>
  <si>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</si>
  <si>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</si>
  <si>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</si>
  <si>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</si>
  <si>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</si>
  <si>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</si>
  <si>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</si>
  <si>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</si>
  <si>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</si>
  <si>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</si>
  <si>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</si>
  <si>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</si>
  <si>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</si>
  <si>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</si>
  <si>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</si>
  <si>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</si>
  <si>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</si>
  <si>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</si>
  <si>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</si>
  <si>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</si>
  <si>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</si>
  <si>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</si>
  <si>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</si>
  <si>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</si>
  <si>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</si>
  <si>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</si>
  <si>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</si>
  <si>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</si>
  <si>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</si>
  <si>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</si>
  <si>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</si>
  <si>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</si>
  <si>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</si>
  <si>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</si>
  <si>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</si>
  <si>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</si>
  <si>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</si>
  <si>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</si>
  <si>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</si>
  <si>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</si>
  <si>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</si>
  <si>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</si>
  <si>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</si>
  <si>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</si>
  <si>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</si>
  <si>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</si>
  <si>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</si>
  <si>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</si>
  <si>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</si>
  <si>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</si>
  <si>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</si>
  <si>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</si>
  <si>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</si>
  <si>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</si>
  <si>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</si>
  <si>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</si>
  <si>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</si>
  <si>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</si>
  <si>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</si>
  <si>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</si>
  <si>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</si>
  <si>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</si>
  <si>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</si>
  <si>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</si>
  <si>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</si>
  <si>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</si>
  <si>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</si>
  <si>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</si>
  <si>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</si>
  <si>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</si>
  <si>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</si>
  <si>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</si>
  <si>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</si>
  <si>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</si>
  <si>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</si>
  <si>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</si>
  <si>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</si>
  <si>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</si>
  <si>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</si>
  <si>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</si>
  <si>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</si>
  <si>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</si>
  <si>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</si>
  <si>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</si>
  <si>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</si>
  <si>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</si>
  <si>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</si>
  <si>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</si>
  <si>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</si>
  <si>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</si>
  <si>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</si>
  <si>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</si>
  <si>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</si>
  <si>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</si>
  <si>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</si>
  <si>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</si>
  <si>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</si>
  <si>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</si>
  <si>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</si>
  <si>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</si>
  <si>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</si>
  <si>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</si>
  <si>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</si>
  <si>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</si>
  <si>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</si>
  <si>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</si>
  <si>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</si>
  <si>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</si>
  <si>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</si>
  <si>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</si>
  <si>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</si>
  <si>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</si>
  <si>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</si>
  <si>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</si>
  <si>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</si>
  <si>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</si>
  <si>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</si>
  <si>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</si>
  <si>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</si>
  <si>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</si>
  <si>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</si>
  <si>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</si>
  <si>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</si>
  <si>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</si>
  <si>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</si>
  <si>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</si>
  <si>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</si>
  <si>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</si>
  <si>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</si>
  <si>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</si>
  <si>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</si>
  <si>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</si>
  <si>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</si>
  <si>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</si>
  <si>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</si>
  <si>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</si>
  <si>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</si>
  <si>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</si>
  <si>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</si>
  <si>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</si>
  <si>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</si>
  <si>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</si>
  <si>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</si>
  <si>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</si>
  <si>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</si>
  <si>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</si>
  <si>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</si>
  <si>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</si>
  <si>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</si>
  <si>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</si>
  <si>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</si>
  <si>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</si>
  <si>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</si>
  <si>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</si>
  <si>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</si>
  <si>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</si>
  <si>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</si>
  <si>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</si>
  <si>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</si>
  <si>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</si>
  <si>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</si>
  <si>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</si>
  <si>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</si>
  <si>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</si>
  <si>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</si>
  <si>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</si>
  <si>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</si>
  <si>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</si>
  <si>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</si>
  <si>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</si>
  <si>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</si>
  <si>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</si>
  <si>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</si>
  <si>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</si>
  <si>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</si>
  <si>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</si>
  <si>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</si>
  <si>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</si>
  <si>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</si>
  <si>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</si>
  <si>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</si>
  <si>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</si>
  <si>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</si>
  <si>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</si>
  <si>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</si>
  <si>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</si>
  <si>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</si>
  <si>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</si>
  <si>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</si>
  <si>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</si>
  <si>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</si>
  <si>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</si>
  <si>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</si>
  <si>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</si>
  <si>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</si>
  <si>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</si>
  <si>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</si>
  <si>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</si>
  <si>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</si>
  <si>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</si>
  <si>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</si>
  <si>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</si>
  <si>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</si>
  <si>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</si>
  <si>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</si>
  <si>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</si>
  <si>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</si>
  <si>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</si>
  <si>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</si>
  <si>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</si>
  <si>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</si>
  <si>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</si>
  <si>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</si>
  <si>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</si>
  <si>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</si>
  <si>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</si>
  <si>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</si>
  <si>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</si>
  <si>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</si>
  <si>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</si>
  <si>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</si>
  <si>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</si>
  <si>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</si>
  <si>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</si>
  <si>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</si>
  <si>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</si>
  <si>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</si>
  <si>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</si>
  <si>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</si>
  <si>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</si>
  <si>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</si>
  <si>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</si>
  <si>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</si>
  <si>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</si>
  <si>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</si>
  <si>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</si>
  <si>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</si>
  <si>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</si>
  <si>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</si>
  <si>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</si>
  <si>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</si>
  <si>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</si>
  <si>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</si>
  <si>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</si>
  <si>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</si>
  <si>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</si>
  <si>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</si>
  <si>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</si>
  <si>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</si>
  <si>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</si>
  <si>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</si>
  <si>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</si>
  <si>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</si>
  <si>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</si>
  <si>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</si>
  <si>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</si>
  <si>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</si>
  <si>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</si>
  <si>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</si>
  <si>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</si>
  <si>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</si>
  <si>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</si>
  <si>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</si>
  <si>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</si>
  <si>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</si>
  <si>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</si>
  <si>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</si>
  <si>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</si>
  <si>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</si>
  <si>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</si>
  <si>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</si>
  <si>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</si>
  <si>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</si>
  <si>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</si>
  <si>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</si>
  <si>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</si>
  <si>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</si>
  <si>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</si>
  <si>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</si>
  <si>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</si>
  <si>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</si>
  <si>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</si>
  <si>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</si>
  <si>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</si>
  <si>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</si>
  <si>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</si>
  <si>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</si>
  <si>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</si>
  <si>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</si>
  <si>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</si>
  <si>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</si>
  <si>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</si>
  <si>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</si>
  <si>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</si>
  <si>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</si>
  <si>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</si>
  <si>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</si>
  <si>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</si>
  <si>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</si>
  <si>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</si>
  <si>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</si>
  <si>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</si>
  <si>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</si>
  <si>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</si>
  <si>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</si>
  <si>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</si>
  <si>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</si>
  <si>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</si>
  <si>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</si>
  <si>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</si>
  <si>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</si>
  <si>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</si>
  <si>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</si>
  <si>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</si>
  <si>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</si>
  <si>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</si>
  <si>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</si>
  <si>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</si>
  <si>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</si>
  <si>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</si>
  <si>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</si>
  <si>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</si>
  <si>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</si>
  <si>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</si>
  <si>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</si>
  <si>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</si>
  <si>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</si>
  <si>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</si>
  <si>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</si>
  <si>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</si>
  <si>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</si>
  <si>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</si>
  <si>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</si>
  <si>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</si>
  <si>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</si>
  <si>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</si>
  <si>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</si>
  <si>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</si>
  <si>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</si>
  <si>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</si>
  <si>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</si>
  <si>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</si>
  <si>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</si>
  <si>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</si>
  <si>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</si>
  <si>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</si>
  <si>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</si>
  <si>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</si>
  <si>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</si>
  <si>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</si>
  <si>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</si>
  <si>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</si>
  <si>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</si>
  <si>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</si>
  <si>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</si>
  <si>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</si>
  <si>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</si>
  <si>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</si>
  <si>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</si>
  <si>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</si>
  <si>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</si>
  <si>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</si>
  <si>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</si>
  <si>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</si>
  <si>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</si>
  <si>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</si>
  <si>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</si>
  <si>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</si>
  <si>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</si>
  <si>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</si>
  <si>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</si>
  <si>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</si>
  <si>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</si>
  <si>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</si>
  <si>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</si>
  <si>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</si>
  <si>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</si>
  <si>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</si>
  <si>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</si>
  <si>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</si>
  <si>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</si>
  <si>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</si>
  <si>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</si>
  <si>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</si>
  <si>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</si>
  <si>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</si>
  <si>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</si>
  <si>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</si>
  <si>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</si>
  <si>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</si>
  <si>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</si>
  <si>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</si>
  <si>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</si>
  <si>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</si>
  <si>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</si>
  <si>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</si>
  <si>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</si>
  <si>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</si>
  <si>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</si>
  <si>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</si>
  <si>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</si>
  <si>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</si>
  <si>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</si>
  <si>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</si>
  <si>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</si>
  <si>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</si>
  <si>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</si>
  <si>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</si>
  <si>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</si>
  <si>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</si>
  <si>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</si>
  <si>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</si>
  <si>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</si>
  <si>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</si>
  <si>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</si>
  <si>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</si>
  <si>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</si>
  <si>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</si>
  <si>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</si>
  <si>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</si>
  <si>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</si>
  <si>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</si>
  <si>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</si>
  <si>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</si>
  <si>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</si>
  <si>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</si>
  <si>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</si>
  <si>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</si>
  <si>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</si>
  <si>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</si>
  <si>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</si>
  <si>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</si>
  <si>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</si>
  <si>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</si>
  <si>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</si>
  <si>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</si>
  <si>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</si>
  <si>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</si>
  <si>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</si>
  <si>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</si>
  <si>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</si>
  <si>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</si>
  <si>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</si>
  <si>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</si>
  <si>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</si>
  <si>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</si>
  <si>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</si>
  <si>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</si>
  <si>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</si>
  <si>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</si>
  <si>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</si>
  <si>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</si>
  <si>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</si>
  <si>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</si>
  <si>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</si>
  <si>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</si>
  <si>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</si>
  <si>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</si>
  <si>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</si>
  <si>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</si>
  <si>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</si>
  <si>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</si>
  <si>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</si>
  <si>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</si>
  <si>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</si>
  <si>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</si>
  <si>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</si>
  <si>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</si>
  <si>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</si>
  <si>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</si>
  <si>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</si>
  <si>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</si>
  <si>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</si>
  <si>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</si>
  <si>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</si>
  <si>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</si>
  <si>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</si>
  <si>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</si>
  <si>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</si>
  <si>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</si>
  <si>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</si>
  <si>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</si>
  <si>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</si>
  <si>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</si>
  <si>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</si>
  <si>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</si>
  <si>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</si>
  <si>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</si>
  <si>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</si>
  <si>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</si>
  <si>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</si>
  <si>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</si>
  <si>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</si>
  <si>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</si>
  <si>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</si>
  <si>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</si>
  <si>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</si>
  <si>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</si>
  <si>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</si>
  <si>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</si>
  <si>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</si>
  <si>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</si>
  <si>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</si>
  <si>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</si>
  <si>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</si>
  <si>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</si>
  <si>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</si>
  <si>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</si>
  <si>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</si>
  <si>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</si>
  <si>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</si>
  <si>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</si>
  <si>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</si>
  <si>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</si>
  <si>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</si>
  <si>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</si>
  <si>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</si>
  <si>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</si>
  <si>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</si>
  <si>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</si>
  <si>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</si>
  <si>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</si>
  <si>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</si>
  <si>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</si>
  <si>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</si>
  <si>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</si>
  <si>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</si>
  <si>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</si>
  <si>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</si>
  <si>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</si>
  <si>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</si>
  <si>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</si>
  <si>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</si>
  <si>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</si>
  <si>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</si>
  <si>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</si>
  <si>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</si>
  <si>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</si>
  <si>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</si>
  <si>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</si>
  <si>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</si>
  <si>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</si>
  <si>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</si>
  <si>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</si>
  <si>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</si>
  <si>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</si>
  <si>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</si>
  <si>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</si>
  <si>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</si>
  <si>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</si>
  <si>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</si>
  <si>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</si>
  <si>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</si>
  <si>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</si>
  <si>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</si>
  <si>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</si>
  <si>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</si>
  <si>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</si>
  <si>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</si>
  <si>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</si>
  <si>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</si>
  <si>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</si>
  <si>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</si>
  <si>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</si>
  <si>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</si>
  <si>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</si>
  <si>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</si>
  <si>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</si>
  <si>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</si>
  <si>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</si>
  <si>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</si>
  <si>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</si>
  <si>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</si>
  <si>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</si>
  <si>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</si>
  <si>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</si>
  <si>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</si>
  <si>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</si>
  <si>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</si>
  <si>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</si>
  <si>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</si>
  <si>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</si>
  <si>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</si>
  <si>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</si>
  <si>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</si>
  <si>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</si>
  <si>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</si>
  <si>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</si>
  <si>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</si>
  <si>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</si>
  <si>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</si>
  <si>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</si>
  <si>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</si>
  <si>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</si>
  <si>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</si>
  <si>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</si>
  <si>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</si>
  <si>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</si>
  <si>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</si>
  <si>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</si>
  <si>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</si>
  <si>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</si>
  <si>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</si>
  <si>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</si>
  <si>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</si>
  <si>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</si>
  <si>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</si>
  <si>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</si>
  <si>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</si>
  <si>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</si>
  <si>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</si>
  <si>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</si>
  <si>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</si>
  <si>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</si>
  <si>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</si>
  <si>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</si>
  <si>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</si>
  <si>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</si>
  <si>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</si>
  <si>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</si>
  <si>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</si>
  <si>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</si>
  <si>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</si>
  <si>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</si>
  <si>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</si>
  <si>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</si>
  <si>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</si>
  <si>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</si>
  <si>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</si>
  <si>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</si>
  <si>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</si>
  <si>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</si>
  <si>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</si>
  <si>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</si>
  <si>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</si>
  <si>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</si>
  <si>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</si>
  <si>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</si>
  <si>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</si>
  <si>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</si>
  <si>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</si>
  <si>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</si>
  <si>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</si>
  <si>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</si>
  <si>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</si>
  <si>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</si>
  <si>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</si>
  <si>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</si>
  <si>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</si>
  <si>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</si>
  <si>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</si>
  <si>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</si>
  <si>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</si>
  <si>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</si>
  <si>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</si>
  <si>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</si>
  <si>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</si>
  <si>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</si>
  <si>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</si>
  <si>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</si>
  <si>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</si>
  <si>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</si>
  <si>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</si>
  <si>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</si>
  <si>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</si>
  <si>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</si>
  <si>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</si>
  <si>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</si>
  <si>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</si>
  <si>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</si>
  <si>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</si>
  <si>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</si>
  <si>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</si>
  <si>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</si>
  <si>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</si>
  <si>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</si>
  <si>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</si>
  <si>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</si>
  <si>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</si>
  <si>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</si>
  <si>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</si>
  <si>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</si>
  <si>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</si>
  <si>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</si>
  <si>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</si>
  <si>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</si>
  <si>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</si>
  <si>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</si>
  <si>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</si>
  <si>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</si>
  <si>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</si>
  <si>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</si>
  <si>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</si>
  <si>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</si>
  <si>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</si>
  <si>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</si>
  <si>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</si>
  <si>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</si>
  <si>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</si>
  <si>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</si>
  <si>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</si>
  <si>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</si>
  <si>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</si>
  <si>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</si>
  <si>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</si>
  <si>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</si>
  <si>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</si>
  <si>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</si>
  <si>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</si>
  <si>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</si>
  <si>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</si>
  <si>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</si>
  <si>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</si>
  <si>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</si>
  <si>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</si>
  <si>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</si>
  <si>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</si>
  <si>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</si>
  <si>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</si>
  <si>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</si>
  <si>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</si>
  <si>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</si>
  <si>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</si>
  <si>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</si>
  <si>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</si>
  <si>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</si>
  <si>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</si>
  <si>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</si>
  <si>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</si>
  <si>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</si>
  <si>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</si>
  <si>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</si>
  <si>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</si>
  <si>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</si>
  <si>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</si>
  <si>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</si>
  <si>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</si>
  <si>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</si>
  <si>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</si>
  <si>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</si>
  <si>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</si>
  <si>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</si>
  <si>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</si>
  <si>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</si>
  <si>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</si>
  <si>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</si>
  <si>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</si>
  <si>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</si>
  <si>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</si>
  <si>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</si>
  <si>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</si>
  <si>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</si>
  <si>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</si>
  <si>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</si>
  <si>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</si>
  <si>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</si>
  <si>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</si>
  <si>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</si>
  <si>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</si>
  <si>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</si>
  <si>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</si>
  <si>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</si>
  <si>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</si>
  <si>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</si>
  <si>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</si>
  <si>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</si>
  <si>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</si>
  <si>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</si>
  <si>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</si>
  <si>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</si>
  <si>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</si>
  <si>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</si>
  <si>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</si>
  <si>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</si>
  <si>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</si>
  <si>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</si>
  <si>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</si>
  <si>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</si>
  <si>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</si>
  <si>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</si>
  <si>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</si>
  <si>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</si>
  <si>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</si>
  <si>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</si>
  <si>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</si>
  <si>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</si>
  <si>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</si>
  <si>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</si>
  <si>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</si>
  <si>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</si>
  <si>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</si>
  <si>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</si>
  <si>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</si>
  <si>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</si>
  <si>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</si>
  <si>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</si>
  <si>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</si>
  <si>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</si>
  <si>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</si>
  <si>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</si>
  <si>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</si>
  <si>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</si>
  <si>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</si>
  <si>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</si>
  <si>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</si>
  <si>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</si>
  <si>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</si>
  <si>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</si>
  <si>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</si>
  <si>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</si>
  <si>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</si>
  <si>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</si>
  <si>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</si>
  <si>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</si>
  <si>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</si>
  <si>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</si>
  <si>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</si>
  <si>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</si>
  <si>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</si>
  <si>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</si>
  <si>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</si>
  <si>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</si>
  <si>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</si>
  <si>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</si>
  <si>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</si>
  <si>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</si>
  <si>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</si>
  <si>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</si>
  <si>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</si>
  <si>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</si>
  <si>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</si>
  <si>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</si>
  <si>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</si>
  <si>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</si>
  <si>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</si>
  <si>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</si>
  <si>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</si>
  <si>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</si>
  <si>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</si>
  <si>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</si>
  <si>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</si>
  <si>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</si>
  <si>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</si>
  <si>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</si>
  <si>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</si>
  <si>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</si>
  <si>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</si>
  <si>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</si>
  <si>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</si>
  <si>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</si>
  <si>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</si>
  <si>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</si>
  <si>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</si>
  <si>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</si>
  <si>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</si>
  <si>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</si>
  <si>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</si>
  <si>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</si>
  <si>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</si>
  <si>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</si>
  <si>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</si>
  <si>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</si>
  <si>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</si>
  <si>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</si>
  <si>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</si>
  <si>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</si>
  <si>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</si>
  <si>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</si>
  <si>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</si>
  <si>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</si>
  <si>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</si>
  <si>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</si>
  <si>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</si>
  <si>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</si>
  <si>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</si>
  <si>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</si>
  <si>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</si>
  <si>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</si>
  <si>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</si>
  <si>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</si>
  <si>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</si>
  <si>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</si>
  <si>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</si>
  <si>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</si>
  <si>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</si>
  <si>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</si>
  <si>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</si>
  <si>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</si>
  <si>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</si>
  <si>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</si>
  <si>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</si>
  <si>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</si>
  <si>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</si>
  <si>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</si>
  <si>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</si>
  <si>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</si>
  <si>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</si>
  <si>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</si>
  <si>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</si>
  <si>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</si>
  <si>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</si>
  <si>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</si>
  <si>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</si>
  <si>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</si>
  <si>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</si>
  <si>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</si>
  <si>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</si>
  <si>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</si>
  <si>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</si>
  <si>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</si>
  <si>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</si>
  <si>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</si>
  <si>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</si>
  <si>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</si>
  <si>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</si>
  <si>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</si>
  <si>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</si>
  <si>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</si>
  <si>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</si>
  <si>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</si>
  <si>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</si>
  <si>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</si>
  <si>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</si>
  <si>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</si>
  <si>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</si>
  <si>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</si>
  <si>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</si>
  <si>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</si>
  <si>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</si>
  <si>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</si>
  <si>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</si>
  <si>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</si>
  <si>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</si>
  <si>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</si>
  <si>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</si>
  <si>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</si>
  <si>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</si>
  <si>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</si>
  <si>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</si>
  <si>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</si>
  <si>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</si>
  <si>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</si>
  <si>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</si>
  <si>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</si>
  <si>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</si>
  <si>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</si>
  <si>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</si>
  <si>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</si>
  <si>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</si>
  <si>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</si>
  <si>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</si>
  <si>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</si>
  <si>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</si>
  <si>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</si>
  <si>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</si>
  <si>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</si>
  <si>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</si>
  <si>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</si>
  <si>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</si>
  <si>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</si>
  <si>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</si>
  <si>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</si>
  <si>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</si>
  <si>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</si>
  <si>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</si>
  <si>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</si>
  <si>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</si>
  <si>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</si>
  <si>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</si>
  <si>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</si>
  <si>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</si>
  <si>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</si>
  <si>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</si>
  <si>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</si>
  <si>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</si>
  <si>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</si>
  <si>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</si>
  <si>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</si>
  <si>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</si>
  <si>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</si>
  <si>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</si>
  <si>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</si>
  <si>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</si>
  <si>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</si>
  <si>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</si>
  <si>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</si>
  <si>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</si>
  <si>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</si>
  <si>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</si>
  <si>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</si>
  <si>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</si>
  <si>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</si>
  <si>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</si>
  <si>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</si>
  <si>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</si>
  <si>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</si>
  <si>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</si>
  <si>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</si>
  <si>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</si>
  <si>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</si>
  <si>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</si>
  <si>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</si>
  <si>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</si>
  <si>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</si>
  <si>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</si>
  <si>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</si>
  <si>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</si>
  <si>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</si>
  <si>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</si>
  <si>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</si>
  <si>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</si>
  <si>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</si>
  <si>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</si>
  <si>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</si>
  <si>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</si>
  <si>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</si>
  <si>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</si>
  <si>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</si>
  <si>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</si>
  <si>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</si>
  <si>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</si>
  <si>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</si>
  <si>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</si>
  <si>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</si>
  <si>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</si>
  <si>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</si>
  <si>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</si>
  <si>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</si>
  <si>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</si>
  <si>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</si>
  <si>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</si>
  <si>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</si>
  <si>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</si>
  <si>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</si>
  <si>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</si>
  <si>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</si>
  <si>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</si>
  <si>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</si>
  <si>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</si>
  <si>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</si>
  <si>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</si>
  <si>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</si>
  <si>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</si>
  <si>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</si>
  <si>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</si>
  <si>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</si>
  <si>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</si>
  <si>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</si>
  <si>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</si>
  <si>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</si>
  <si>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</si>
  <si>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</si>
  <si>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</si>
  <si>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</si>
  <si>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</si>
  <si>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</si>
  <si>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</si>
  <si>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</si>
  <si>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</si>
  <si>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</si>
  <si>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</si>
  <si>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</si>
  <si>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</si>
  <si>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</si>
  <si>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</si>
  <si>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</si>
  <si>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</si>
  <si>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</si>
  <si>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</si>
  <si>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</si>
  <si>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</si>
  <si>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</si>
  <si>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</si>
  <si>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</si>
  <si>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</si>
  <si>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</si>
  <si>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</si>
  <si>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</si>
  <si>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</si>
  <si>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</si>
  <si>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</si>
  <si>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</si>
  <si>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</si>
  <si>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</si>
  <si>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</si>
  <si>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</si>
  <si>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</si>
  <si>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</si>
  <si>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</si>
  <si>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</si>
  <si>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</si>
  <si>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</si>
  <si>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</si>
  <si>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</si>
  <si>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</si>
  <si>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</si>
  <si>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</si>
  <si>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</si>
  <si>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</si>
  <si>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</si>
  <si>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</si>
  <si>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</si>
  <si>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</si>
  <si>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</si>
  <si>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</si>
  <si>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</si>
  <si>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</si>
  <si>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</si>
  <si>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</si>
  <si>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</si>
  <si>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</si>
  <si>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</si>
  <si>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</si>
  <si>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</si>
  <si>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</si>
  <si>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</si>
  <si>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</si>
  <si>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</si>
  <si>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</si>
  <si>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</si>
  <si>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</si>
  <si>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</si>
  <si>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</si>
  <si>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</si>
  <si>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</si>
  <si>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</si>
  <si>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</si>
  <si>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</si>
  <si>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</si>
  <si>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</si>
  <si>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</si>
  <si>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</si>
  <si>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</si>
  <si>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</si>
  <si>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</si>
  <si>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</si>
  <si>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</si>
  <si>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</si>
  <si>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</si>
  <si>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</si>
  <si>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</si>
  <si>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</si>
  <si>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</si>
  <si>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</si>
  <si>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</si>
  <si>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</si>
  <si>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</si>
  <si>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</si>
  <si>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</si>
  <si>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</si>
  <si>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</si>
  <si>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</si>
  <si>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</si>
  <si>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</si>
  <si>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</si>
  <si>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</si>
  <si>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</si>
  <si>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</si>
  <si>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</si>
  <si>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</si>
  <si>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</si>
  <si>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</si>
  <si>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</si>
  <si>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</si>
  <si>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</si>
  <si>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</si>
  <si>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</si>
  <si>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</si>
  <si>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</si>
  <si>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</si>
  <si>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</si>
  <si>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</si>
  <si>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</si>
  <si>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</si>
  <si>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</si>
  <si>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</si>
  <si>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</si>
  <si>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</si>
  <si>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</si>
  <si>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</si>
  <si>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</si>
  <si>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</si>
  <si>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</si>
  <si>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</si>
  <si>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</si>
  <si>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</si>
  <si>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</si>
  <si>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</si>
  <si>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</si>
  <si>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</si>
  <si>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</si>
  <si>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</si>
  <si>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</si>
  <si>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</si>
  <si>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</si>
  <si>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</si>
  <si>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</si>
  <si>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</si>
  <si>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</si>
  <si>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</si>
  <si>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</si>
  <si>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</si>
  <si>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</si>
  <si>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</si>
  <si>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</si>
  <si>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</si>
  <si>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</si>
  <si>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</si>
  <si>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</si>
  <si>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</si>
  <si>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</si>
  <si>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</si>
  <si>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</si>
  <si>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</si>
  <si>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</si>
  <si>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</si>
  <si>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</si>
  <si>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</si>
  <si>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</si>
  <si>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</si>
  <si>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</si>
  <si>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</si>
  <si>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</si>
  <si>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</si>
  <si>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</si>
  <si>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</si>
  <si>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</si>
  <si>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</si>
  <si>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</si>
  <si>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</si>
  <si>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</si>
  <si>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</si>
  <si>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</si>
  <si>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</si>
  <si>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</si>
  <si>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</si>
  <si>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</si>
  <si>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</si>
  <si>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</si>
  <si>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</si>
  <si>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</si>
  <si>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</si>
  <si>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</si>
  <si>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</si>
  <si>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</si>
  <si>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</si>
  <si>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</si>
  <si>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</si>
  <si>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</si>
  <si>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</si>
  <si>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</si>
  <si>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</si>
  <si>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</si>
  <si>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</si>
  <si>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</si>
  <si>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</si>
  <si>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</si>
  <si>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</si>
  <si>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</si>
  <si>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</si>
  <si>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</si>
  <si>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</si>
  <si>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</si>
  <si>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</si>
  <si>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</si>
  <si>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</si>
  <si>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</si>
  <si>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</si>
  <si>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</si>
  <si>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</si>
  <si>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</si>
  <si>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</si>
  <si>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</si>
  <si>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</si>
  <si>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</si>
  <si>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</si>
  <si>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</si>
  <si>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</si>
  <si>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</si>
  <si>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</si>
  <si>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</si>
  <si>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</si>
  <si>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</si>
  <si>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</si>
  <si>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</si>
  <si>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</si>
  <si>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</si>
  <si>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</si>
  <si>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</si>
  <si>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</si>
  <si>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</si>
  <si>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</si>
  <si>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</si>
  <si>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</si>
  <si>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</si>
  <si>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</si>
  <si>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</si>
  <si>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</si>
  <si>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</si>
  <si>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</si>
  <si>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</si>
  <si>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</si>
  <si>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</si>
  <si>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</si>
  <si>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</si>
  <si>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</si>
  <si>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</si>
  <si>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</si>
  <si>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</si>
  <si>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</si>
  <si>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</si>
  <si>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</si>
  <si>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</si>
  <si>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</si>
  <si>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</si>
  <si>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</si>
  <si>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</si>
  <si>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</si>
  <si>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</si>
  <si>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</si>
  <si>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</si>
  <si>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</si>
  <si>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</si>
  <si>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</si>
  <si>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</si>
  <si>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</si>
  <si>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</si>
  <si>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</si>
  <si>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</si>
  <si>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</si>
  <si>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</si>
  <si>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</si>
  <si>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</si>
  <si>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</si>
  <si>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</si>
  <si>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</si>
  <si>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</si>
  <si>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</si>
  <si>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</si>
  <si>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</si>
  <si>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</si>
  <si>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</si>
  <si>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</si>
  <si>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</si>
  <si>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</si>
  <si>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</si>
  <si>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</si>
  <si>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</si>
  <si>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</si>
  <si>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</si>
  <si>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</si>
  <si>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</si>
  <si>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</si>
  <si>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</si>
  <si>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</si>
  <si>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</si>
  <si>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</si>
  <si>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</si>
  <si>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</si>
  <si>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</si>
  <si>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</si>
  <si>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</si>
  <si>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</si>
  <si>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</si>
  <si>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</si>
  <si>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</si>
  <si>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</si>
  <si>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</si>
  <si>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</si>
  <si>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</si>
  <si>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</si>
  <si>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</si>
  <si>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</si>
  <si>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</si>
  <si>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</si>
  <si>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</si>
  <si>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</si>
  <si>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</si>
  <si>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</si>
  <si>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</si>
  <si>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</si>
  <si>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</si>
  <si>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</si>
  <si>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</si>
  <si>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</si>
  <si>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</si>
  <si>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</si>
  <si>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</si>
  <si>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</si>
  <si>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</si>
  <si>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</si>
  <si>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</si>
  <si>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</si>
  <si>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</si>
  <si>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</si>
  <si>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</si>
  <si>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</si>
  <si>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</si>
  <si>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</si>
  <si>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</si>
  <si>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</si>
  <si>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</si>
  <si>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</si>
  <si>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</si>
  <si>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</si>
  <si>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</si>
  <si>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</si>
  <si>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</si>
  <si>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</si>
  <si>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</si>
  <si>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</si>
  <si>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</si>
  <si>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</si>
  <si>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</si>
  <si>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</si>
  <si>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</si>
  <si>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</si>
  <si>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</si>
  <si>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</si>
  <si>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</si>
  <si>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</si>
  <si>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</si>
  <si>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</si>
  <si>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</si>
  <si>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</si>
  <si>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</si>
  <si>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</si>
  <si>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</si>
  <si>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</si>
  <si>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</si>
  <si>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</si>
  <si>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</si>
  <si>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</si>
  <si>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</si>
  <si>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</si>
  <si>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</si>
  <si>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</si>
  <si>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</si>
  <si>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</si>
  <si>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</si>
  <si>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</si>
  <si>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</si>
  <si>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</si>
  <si>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</si>
  <si>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</si>
  <si>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</si>
  <si>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</si>
  <si>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</si>
  <si>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</si>
  <si>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</si>
  <si>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</si>
  <si>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</si>
  <si>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</si>
  <si>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</si>
  <si>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</si>
  <si>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</si>
  <si>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</si>
  <si>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</si>
  <si>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</si>
  <si>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</si>
  <si>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</si>
  <si>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</si>
  <si>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</si>
  <si>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</si>
  <si>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</si>
  <si>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</si>
  <si>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</si>
  <si>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</si>
  <si>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</si>
  <si>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</si>
  <si>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</si>
  <si>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</si>
  <si>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</si>
  <si>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</si>
  <si>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</si>
  <si>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</si>
  <si>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</si>
  <si>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</si>
  <si>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</si>
  <si>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</si>
  <si>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</si>
  <si>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</si>
  <si>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</si>
  <si>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</si>
  <si>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</si>
  <si>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</si>
  <si>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</si>
  <si>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</si>
  <si>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</si>
  <si>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</si>
  <si>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</si>
  <si>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</si>
  <si>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</si>
  <si>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</si>
  <si>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</si>
  <si>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</si>
  <si>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</si>
  <si>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</si>
  <si>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</si>
  <si>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</si>
  <si>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</si>
  <si>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</si>
  <si>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</si>
  <si>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</si>
  <si>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</si>
  <si>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</si>
  <si>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</si>
  <si>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</si>
  <si>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</si>
  <si>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</si>
  <si>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</si>
  <si>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</si>
  <si>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</si>
  <si>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</si>
  <si>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</si>
  <si>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</si>
  <si>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</si>
  <si>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</si>
  <si>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</si>
  <si>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</si>
  <si>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</si>
  <si>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</si>
  <si>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</si>
  <si>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</si>
  <si>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</si>
  <si>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</si>
  <si>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</si>
  <si>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</si>
  <si>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</si>
  <si>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</si>
  <si>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</si>
  <si>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</si>
  <si>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</si>
  <si>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</si>
  <si>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</si>
  <si>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</si>
  <si>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</si>
  <si>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</si>
  <si>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</si>
  <si>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</si>
  <si>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</si>
  <si>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</si>
  <si>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</si>
  <si>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</si>
  <si>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</si>
  <si>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</si>
  <si>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</si>
  <si>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</si>
  <si>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</si>
  <si>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</si>
  <si>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</si>
  <si>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</si>
  <si>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</si>
  <si>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</si>
  <si>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</si>
  <si>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</si>
  <si>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</si>
  <si>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</si>
  <si>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</si>
  <si>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</si>
  <si>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</si>
  <si>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</si>
  <si>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</si>
  <si>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</si>
  <si>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</si>
  <si>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</si>
  <si>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</si>
  <si>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</si>
  <si>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</si>
  <si>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</si>
  <si>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</si>
  <si>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</si>
  <si>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</si>
  <si>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</si>
  <si>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</si>
  <si>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</si>
  <si>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</si>
  <si>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</si>
  <si>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</si>
  <si>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</si>
  <si>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</si>
  <si>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</si>
  <si>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</si>
  <si>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</si>
  <si>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</si>
  <si>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</si>
  <si>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</si>
  <si>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</si>
  <si>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</si>
  <si>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</si>
  <si>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</si>
  <si>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</si>
  <si>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</si>
  <si>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</si>
  <si>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</si>
  <si>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</si>
  <si>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</si>
  <si>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</si>
  <si>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</si>
  <si>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</si>
  <si>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</si>
  <si>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</si>
  <si>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</si>
  <si>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</si>
  <si>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</si>
  <si>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</si>
  <si>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</si>
  <si>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</si>
  <si>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</si>
  <si>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</si>
  <si>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</si>
  <si>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</si>
  <si>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</si>
  <si>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</si>
  <si>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</si>
  <si>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</si>
  <si>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</si>
  <si>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</si>
  <si>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</si>
  <si>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</si>
  <si>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</si>
  <si>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</si>
  <si>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</si>
  <si>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</si>
  <si>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</si>
  <si>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</si>
  <si>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</si>
  <si>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</si>
  <si>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</si>
  <si>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</si>
  <si>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</si>
  <si>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</si>
  <si>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</si>
  <si>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</si>
  <si>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</si>
  <si>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</si>
  <si>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</si>
  <si>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</si>
  <si>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</si>
  <si>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</si>
  <si>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</si>
  <si>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</si>
  <si>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</si>
  <si>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</si>
  <si>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</si>
  <si>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</si>
  <si>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</si>
  <si>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</si>
  <si>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</si>
  <si>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</si>
  <si>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</si>
  <si>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</si>
  <si>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</si>
  <si>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</si>
  <si>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</si>
  <si>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</si>
  <si>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</si>
  <si>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</si>
  <si>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</si>
  <si>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</si>
  <si>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</si>
  <si>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</si>
  <si>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</si>
  <si>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</si>
  <si>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</si>
  <si>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</si>
  <si>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</si>
  <si>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</si>
  <si>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</si>
  <si>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</si>
  <si>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</si>
  <si>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</si>
  <si>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</si>
  <si>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</si>
  <si>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</si>
  <si>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</si>
  <si>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</si>
  <si>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</si>
  <si>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</si>
  <si>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</si>
  <si>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</si>
  <si>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</si>
  <si>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</si>
  <si>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</si>
  <si>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</si>
  <si>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</si>
  <si>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</si>
  <si>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</si>
  <si>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</si>
  <si>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</si>
  <si>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</si>
  <si>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</si>
  <si>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</si>
  <si>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</si>
  <si>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</si>
  <si>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</si>
  <si>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</si>
  <si>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</si>
  <si>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</si>
  <si>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</si>
  <si>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</si>
  <si>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</si>
  <si>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</si>
  <si>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</si>
  <si>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</si>
  <si>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</si>
  <si>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</si>
  <si>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</si>
  <si>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</si>
  <si>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</si>
  <si>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</si>
  <si>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</si>
  <si>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</si>
  <si>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</si>
  <si>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</si>
  <si>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</si>
  <si>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</si>
  <si>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</si>
  <si>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</si>
  <si>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</si>
  <si>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</si>
  <si>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</si>
  <si>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</si>
  <si>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</si>
  <si>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</si>
  <si>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</si>
  <si>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</si>
  <si>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</si>
  <si>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</si>
  <si>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</si>
  <si>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</si>
  <si>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</si>
  <si>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</si>
  <si>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</si>
  <si>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</si>
  <si>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</si>
  <si>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</si>
  <si>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</si>
  <si>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</si>
  <si>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</si>
  <si>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</si>
  <si>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</si>
  <si>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</si>
  <si>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</si>
  <si>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</si>
  <si>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</si>
  <si>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</si>
  <si>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</si>
  <si>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</si>
  <si>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</si>
  <si>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</si>
  <si>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</si>
  <si>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</si>
  <si>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</si>
  <si>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</si>
  <si>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</si>
  <si>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</si>
  <si>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</si>
  <si>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</si>
  <si>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</si>
  <si>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</si>
  <si>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</si>
  <si>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</si>
  <si>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</si>
  <si>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</si>
  <si>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</si>
  <si>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</si>
  <si>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</si>
  <si>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</si>
  <si>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</si>
  <si>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</si>
  <si>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</si>
  <si>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</si>
  <si>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</si>
  <si>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</si>
  <si>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</si>
  <si>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</si>
  <si>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</si>
  <si>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</si>
  <si>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</si>
  <si>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</si>
  <si>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</si>
  <si>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</si>
  <si>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</si>
  <si>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</si>
  <si>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</si>
  <si>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</si>
  <si>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</si>
  <si>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</si>
  <si>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</si>
  <si>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</si>
  <si>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</si>
  <si>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</si>
  <si>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</si>
  <si>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</si>
  <si>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</si>
  <si>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</si>
  <si>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</si>
  <si>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</si>
  <si>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</si>
  <si>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</si>
  <si>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</si>
  <si>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</si>
  <si>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</si>
  <si>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</si>
  <si>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</si>
  <si>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</si>
  <si>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</si>
  <si>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</si>
  <si>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</si>
  <si>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</si>
  <si>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</si>
  <si>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</si>
  <si>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</si>
  <si>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</si>
  <si>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</si>
  <si>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</si>
  <si>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</si>
  <si>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</si>
  <si>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</si>
  <si>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</si>
  <si>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</si>
  <si>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</si>
  <si>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</si>
  <si>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</si>
  <si>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</si>
  <si>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</si>
  <si>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</si>
  <si>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</si>
  <si>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</si>
  <si>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</si>
  <si>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</si>
  <si>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</si>
  <si>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</si>
  <si>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</si>
  <si>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</si>
  <si>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</si>
  <si>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</si>
  <si>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</si>
  <si>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</si>
  <si>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</si>
  <si>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</si>
  <si>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</si>
  <si>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</si>
  <si>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</si>
  <si>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</si>
  <si>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</si>
  <si>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</si>
  <si>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</si>
  <si>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</si>
  <si>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</si>
  <si>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</si>
  <si>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</si>
  <si>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</si>
  <si>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</si>
  <si>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</si>
  <si>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</si>
  <si>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</si>
  <si>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</si>
  <si>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</si>
  <si>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</si>
  <si>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</si>
  <si>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</si>
  <si>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</si>
  <si>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</si>
  <si>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</si>
  <si>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</si>
  <si>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</si>
  <si>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</si>
  <si>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</si>
  <si>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</si>
  <si>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</si>
  <si>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</si>
  <si>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</si>
  <si>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</si>
  <si>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</si>
  <si>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</si>
  <si>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</si>
  <si>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</si>
  <si>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</si>
  <si>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</si>
  <si>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</si>
  <si>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</si>
  <si>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</si>
  <si>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</si>
  <si>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</si>
  <si>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</si>
  <si>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</si>
  <si>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</si>
  <si>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</si>
  <si>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</si>
  <si>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</si>
  <si>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</si>
  <si>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</si>
  <si>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</si>
  <si>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</si>
  <si>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</si>
  <si>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</si>
  <si>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</si>
  <si>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</si>
  <si>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</si>
  <si>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</si>
  <si>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</si>
  <si>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</si>
  <si>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</si>
  <si>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</si>
  <si>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</si>
  <si>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</si>
  <si>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</si>
  <si>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</si>
  <si>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</si>
  <si>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</si>
  <si>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</si>
  <si>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</si>
  <si>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</si>
  <si>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</si>
  <si>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</si>
  <si>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</si>
  <si>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</si>
  <si>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</si>
  <si>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</si>
  <si>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</si>
  <si>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</si>
  <si>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</si>
  <si>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</si>
  <si>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</si>
  <si>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</si>
  <si>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</si>
  <si>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</si>
  <si>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</si>
  <si>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</si>
  <si>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</si>
  <si>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</si>
  <si>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</si>
  <si>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</si>
  <si>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</si>
  <si>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</si>
  <si>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</si>
  <si>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</si>
  <si>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</si>
  <si>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</si>
  <si>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</si>
  <si>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</si>
  <si>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</si>
  <si>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</si>
  <si>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</si>
  <si>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</si>
  <si>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</si>
  <si>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</si>
  <si>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</si>
  <si>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</si>
  <si>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</si>
  <si>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</si>
  <si>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</si>
  <si>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</si>
  <si>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</si>
  <si>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</si>
  <si>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</si>
  <si>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</si>
  <si>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</si>
  <si>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</si>
  <si>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</si>
  <si>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</si>
  <si>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</si>
  <si>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</si>
  <si>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</si>
  <si>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</si>
  <si>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</si>
  <si>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</si>
  <si>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</si>
  <si>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</si>
  <si>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</si>
  <si>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</si>
  <si>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</si>
  <si>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</si>
  <si>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</si>
  <si>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</si>
  <si>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</si>
  <si>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</si>
  <si>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</si>
  <si>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</si>
  <si>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</si>
  <si>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</si>
  <si>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</si>
  <si>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</si>
  <si>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</si>
  <si>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</si>
  <si>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</si>
  <si>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</si>
  <si>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</si>
  <si>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</si>
  <si>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</si>
  <si>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</si>
  <si>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</si>
  <si>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</si>
  <si>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</si>
  <si>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</si>
  <si>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</si>
  <si>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</si>
  <si>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</si>
  <si>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</si>
  <si>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</si>
  <si>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</si>
  <si>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</si>
  <si>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</si>
  <si>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</si>
  <si>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</si>
  <si>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</si>
  <si>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</si>
  <si>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</si>
  <si>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</si>
  <si>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</si>
  <si>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</si>
  <si>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</si>
  <si>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</si>
  <si>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</si>
  <si>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</si>
  <si>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</si>
  <si>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</si>
  <si>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</si>
  <si>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</si>
  <si>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</si>
  <si>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</si>
  <si>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</si>
  <si>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</si>
  <si>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</si>
  <si>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</si>
  <si>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</si>
  <si>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</si>
  <si>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</si>
  <si>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</si>
  <si>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</si>
  <si>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</si>
  <si>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</si>
  <si>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</si>
  <si>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</si>
  <si>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</si>
  <si>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</si>
  <si>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</si>
  <si>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</si>
  <si>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</si>
  <si>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</si>
  <si>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</si>
  <si>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</si>
  <si>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</si>
  <si>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</si>
  <si>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</si>
  <si>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</si>
  <si>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</si>
  <si>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</si>
  <si>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</si>
  <si>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</si>
  <si>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</si>
  <si>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</si>
  <si>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</si>
  <si>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</si>
  <si>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</si>
  <si>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</si>
  <si>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</si>
  <si>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</si>
  <si>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</si>
  <si>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</si>
  <si>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</si>
  <si>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</si>
  <si>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</si>
  <si>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</si>
  <si>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</si>
  <si>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</si>
  <si>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</si>
  <si>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</si>
  <si>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</si>
  <si>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</si>
  <si>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</si>
  <si>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</si>
  <si>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</si>
  <si>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</si>
  <si>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</si>
  <si>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</si>
  <si>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</si>
  <si>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</si>
  <si>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</si>
  <si>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</si>
  <si>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</si>
  <si>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</si>
  <si>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</si>
  <si>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</si>
  <si>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</si>
  <si>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</si>
  <si>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</si>
  <si>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</si>
  <si>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</si>
  <si>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</si>
  <si>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</si>
  <si>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</si>
  <si>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</si>
  <si>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</si>
  <si>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</si>
  <si>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</si>
  <si>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</si>
  <si>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</si>
  <si>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</si>
  <si>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</si>
  <si>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</si>
  <si>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</si>
  <si>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</si>
  <si>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</si>
  <si>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</si>
  <si>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</si>
  <si>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</si>
  <si>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</si>
  <si>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</si>
  <si>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</si>
  <si>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</si>
  <si>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</si>
  <si>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</si>
  <si>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</si>
  <si>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</si>
  <si>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</si>
  <si>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</si>
  <si>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</si>
  <si>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</si>
  <si>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</si>
  <si>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</si>
  <si>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</si>
  <si>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</si>
  <si>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</si>
  <si>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</si>
  <si>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</si>
  <si>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</si>
  <si>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</si>
  <si>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</si>
  <si>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</si>
  <si>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</si>
  <si>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</si>
  <si>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</si>
  <si>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</si>
  <si>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</si>
  <si>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</si>
  <si>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</si>
  <si>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</si>
  <si>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</si>
  <si>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</si>
  <si>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</si>
  <si>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</si>
  <si>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</si>
  <si>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</si>
  <si>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</si>
  <si>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</si>
  <si>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</si>
  <si>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</si>
  <si>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</si>
  <si>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</si>
  <si>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</si>
  <si>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</si>
  <si>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</si>
  <si>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</si>
  <si>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</si>
  <si>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</si>
  <si>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</si>
  <si>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</si>
  <si>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</si>
  <si>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</si>
  <si>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</si>
  <si>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</si>
  <si>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</si>
  <si>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</si>
  <si>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</si>
  <si>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</si>
  <si>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</si>
  <si>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</si>
  <si>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</si>
  <si>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</si>
  <si>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</si>
  <si>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</si>
  <si>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</si>
  <si>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</si>
  <si>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</si>
  <si>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</si>
  <si>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</si>
  <si>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</si>
  <si>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</si>
  <si>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</si>
  <si>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</si>
  <si>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</si>
  <si>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</si>
  <si>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</si>
  <si>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</si>
  <si>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</si>
  <si>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</si>
  <si>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</si>
  <si>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</si>
  <si>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</si>
  <si>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</si>
  <si>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</si>
  <si>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</si>
  <si>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</si>
  <si>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</si>
  <si>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</si>
  <si>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</si>
  <si>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</si>
  <si>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</si>
  <si>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</si>
  <si>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</si>
  <si>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</si>
  <si>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</si>
  <si>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</si>
  <si>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</si>
  <si>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</si>
  <si>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</si>
  <si>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</si>
  <si>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</si>
  <si>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</si>
  <si>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</si>
  <si>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</si>
  <si>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</si>
  <si>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</si>
  <si>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</si>
  <si>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</si>
  <si>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</si>
  <si>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</si>
  <si>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</si>
  <si>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</si>
  <si>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</si>
  <si>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</si>
  <si>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</si>
  <si>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</si>
  <si>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</si>
  <si>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</si>
  <si>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</si>
  <si>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</si>
  <si>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</si>
  <si>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</si>
  <si>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</si>
  <si>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</si>
  <si>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</si>
  <si>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</si>
  <si>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</si>
  <si>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</si>
  <si>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</si>
  <si>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</si>
  <si>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</si>
  <si>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</si>
  <si>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</si>
  <si>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</si>
  <si>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</si>
  <si>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</si>
  <si>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</si>
  <si>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</si>
  <si>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</si>
  <si>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</si>
  <si>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</si>
  <si>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</si>
  <si>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</si>
  <si>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</si>
  <si>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</si>
  <si>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</si>
  <si>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</si>
  <si>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</si>
  <si>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</si>
  <si>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</si>
  <si>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</si>
  <si>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</si>
  <si>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</si>
  <si>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</si>
  <si>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</si>
  <si>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</si>
  <si>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</si>
  <si>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</si>
  <si>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</si>
  <si>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</si>
  <si>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</si>
  <si>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</si>
  <si>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</si>
  <si>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</si>
  <si>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</si>
  <si>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</si>
  <si>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</si>
  <si>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</si>
  <si>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</si>
  <si>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</si>
  <si>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</si>
  <si>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</si>
  <si>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</si>
  <si>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</si>
  <si>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</si>
  <si>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</si>
  <si>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</si>
  <si>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</si>
  <si>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</si>
  <si>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</si>
  <si>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</si>
  <si>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</si>
  <si>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</si>
  <si>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</si>
  <si>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</si>
  <si>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</si>
  <si>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</si>
  <si>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</si>
  <si>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</si>
  <si>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</si>
  <si>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</si>
  <si>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</si>
  <si>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</si>
  <si>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</si>
  <si>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</si>
  <si>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</si>
  <si>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</si>
  <si>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</si>
  <si>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</si>
  <si>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</si>
  <si>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</si>
  <si>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</si>
  <si>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</si>
  <si>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</si>
  <si>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</si>
  <si>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</si>
  <si>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</si>
  <si>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</si>
  <si>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</si>
  <si>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</si>
  <si>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</si>
  <si>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</si>
  <si>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</si>
  <si>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</si>
  <si>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</si>
  <si>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</si>
  <si>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</si>
  <si>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</si>
  <si>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</si>
  <si>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</si>
  <si>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</si>
  <si>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</si>
  <si>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</si>
  <si>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</si>
  <si>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</si>
  <si>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</si>
  <si>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</si>
  <si>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</si>
  <si>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</si>
  <si>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</si>
  <si>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</si>
  <si>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</si>
  <si>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</si>
  <si>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</si>
  <si>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</si>
  <si>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</si>
  <si>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</si>
  <si>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</si>
  <si>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</si>
  <si>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</si>
  <si>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</si>
  <si>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</si>
  <si>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</si>
  <si>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</si>
  <si>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</si>
  <si>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</si>
  <si>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</si>
  <si>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</si>
  <si>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</si>
  <si>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</si>
  <si>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</si>
  <si>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</si>
  <si>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</si>
  <si>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</si>
  <si>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</si>
  <si>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</si>
  <si>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</si>
  <si>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</si>
  <si>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</si>
  <si>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</si>
  <si>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</si>
  <si>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</si>
  <si>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</si>
  <si>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</si>
  <si>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</si>
  <si>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</si>
  <si>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</si>
  <si>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</si>
  <si>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</si>
  <si>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</si>
  <si>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</si>
  <si>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</si>
  <si>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</si>
  <si>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</si>
  <si>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</si>
  <si>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</si>
  <si>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</si>
  <si>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</si>
  <si>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</si>
  <si>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</si>
  <si>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</si>
  <si>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</si>
  <si>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</si>
  <si>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</si>
  <si>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</si>
  <si>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</si>
  <si>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</si>
  <si>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</si>
  <si>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</si>
  <si>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</si>
  <si>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</si>
  <si>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</si>
  <si>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</si>
  <si>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</si>
  <si>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</si>
  <si>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</si>
  <si>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</si>
  <si>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</si>
  <si>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</si>
  <si>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</si>
  <si>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</si>
  <si>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</si>
  <si>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</si>
  <si>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</si>
  <si>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</si>
  <si>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</si>
  <si>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</si>
  <si>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</si>
  <si>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</si>
  <si>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</si>
  <si>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</si>
  <si>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</si>
  <si>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</si>
  <si>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</si>
  <si>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</si>
  <si>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</si>
  <si>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</si>
  <si>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</si>
  <si>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</si>
  <si>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</si>
  <si>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</si>
  <si>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</si>
  <si>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</si>
  <si>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</si>
  <si>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</si>
  <si>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</si>
  <si>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</si>
  <si>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</si>
  <si>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</si>
  <si>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</si>
  <si>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</si>
  <si>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</si>
  <si>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</si>
  <si>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</si>
  <si>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</si>
  <si>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</si>
  <si>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</si>
  <si>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</si>
  <si>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</si>
  <si>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</si>
  <si>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</si>
  <si>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</si>
  <si>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</si>
  <si>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</si>
  <si>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</si>
  <si>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</si>
  <si>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</si>
  <si>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</si>
  <si>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</si>
  <si>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</si>
  <si>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</si>
  <si>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</si>
  <si>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</si>
  <si>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</si>
  <si>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</si>
  <si>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</si>
  <si>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</si>
  <si>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</si>
  <si>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</si>
  <si>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</si>
  <si>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</si>
  <si>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</si>
  <si>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</si>
  <si>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</si>
  <si>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</si>
  <si>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</si>
  <si>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</si>
  <si>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</si>
  <si>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</si>
  <si>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</si>
  <si>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</si>
  <si>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</si>
  <si>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</si>
  <si>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</si>
  <si>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</si>
  <si>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</si>
  <si>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</si>
  <si>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</si>
  <si>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</si>
  <si>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</si>
  <si>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</si>
  <si>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</si>
  <si>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</si>
  <si>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</si>
  <si>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</si>
  <si>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</si>
  <si>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</si>
  <si>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</si>
  <si>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</si>
  <si>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</si>
  <si>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</si>
  <si>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</si>
  <si>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</si>
  <si>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</si>
  <si>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</si>
  <si>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</si>
  <si>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</si>
  <si>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</si>
  <si>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</si>
  <si>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</si>
  <si>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</si>
  <si>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</si>
  <si>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</si>
  <si>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</si>
  <si>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</si>
  <si>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</si>
  <si>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</si>
  <si>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</si>
  <si>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</si>
  <si>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</si>
  <si>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</si>
  <si>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</si>
  <si>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</si>
  <si>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</si>
  <si>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</si>
  <si>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</si>
  <si>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</si>
  <si>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</si>
  <si>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</si>
  <si>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</si>
  <si>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</si>
  <si>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</si>
  <si>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</si>
  <si>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</si>
  <si>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</si>
  <si>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</si>
  <si>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</si>
  <si>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</si>
  <si>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</si>
  <si>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</si>
  <si>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</si>
  <si>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</si>
  <si>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</si>
  <si>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</si>
  <si>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</si>
  <si>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</si>
  <si>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</si>
  <si>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</si>
  <si>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</si>
  <si>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</si>
  <si>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</si>
  <si>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</si>
  <si>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</si>
  <si>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</si>
  <si>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</si>
  <si>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</si>
  <si>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</si>
  <si>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</si>
  <si>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</si>
  <si>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</si>
  <si>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</si>
  <si>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</si>
  <si>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</si>
  <si>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</si>
  <si>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</si>
  <si>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</si>
  <si>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</si>
  <si>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</si>
  <si>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</si>
  <si>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</si>
  <si>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</si>
  <si>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</si>
  <si>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</si>
  <si>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</si>
  <si>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</si>
  <si>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</si>
  <si>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</si>
  <si>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</si>
  <si>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</si>
  <si>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</si>
  <si>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</si>
  <si>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</si>
  <si>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</si>
  <si>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</si>
  <si>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</si>
  <si>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</si>
  <si>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</si>
  <si>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</si>
  <si>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</si>
  <si>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</si>
  <si>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</si>
  <si>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</si>
  <si>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</si>
  <si>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</si>
  <si>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</si>
  <si>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</si>
  <si>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</si>
  <si>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</si>
  <si>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</si>
  <si>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</si>
  <si>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</si>
  <si>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</si>
  <si>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</si>
  <si>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</si>
  <si>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</si>
  <si>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</si>
  <si>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</si>
  <si>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</si>
  <si>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</si>
  <si>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</si>
  <si>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</si>
  <si>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</si>
  <si>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</si>
  <si>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</si>
  <si>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</si>
  <si>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</si>
  <si>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</si>
  <si>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</si>
  <si>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</si>
  <si>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</si>
  <si>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</si>
  <si>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</si>
  <si>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</si>
  <si>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</si>
  <si>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</si>
  <si>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</si>
  <si>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</si>
  <si>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</si>
  <si>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</si>
  <si>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</si>
  <si>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</si>
  <si>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</si>
  <si>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</si>
  <si>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</si>
  <si>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</si>
  <si>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</si>
  <si>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</si>
  <si>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</si>
  <si>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</si>
  <si>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</si>
  <si>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</si>
  <si>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</si>
  <si>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</si>
  <si>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</si>
  <si>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</si>
  <si>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</si>
  <si>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</si>
  <si>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</si>
  <si>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</si>
  <si>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</si>
  <si>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</si>
  <si>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</si>
  <si>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</si>
  <si>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</si>
  <si>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</si>
  <si>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</si>
  <si>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</si>
  <si>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</si>
  <si>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</si>
  <si>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</si>
  <si>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</si>
  <si>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</si>
  <si>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</si>
  <si>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</si>
  <si>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</si>
  <si>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</si>
  <si>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</si>
  <si>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</si>
  <si>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</si>
  <si>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</si>
  <si>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</si>
  <si>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</si>
  <si>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</si>
  <si>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</si>
  <si>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</si>
  <si>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</si>
  <si>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</si>
  <si>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</si>
  <si>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</si>
  <si>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</si>
  <si>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</si>
  <si>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</si>
  <si>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</si>
  <si>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</si>
  <si>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</si>
  <si>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</si>
  <si>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</si>
  <si>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</si>
  <si>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</si>
  <si>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</si>
  <si>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</si>
  <si>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</si>
  <si>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</si>
  <si>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</si>
  <si>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</si>
  <si>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</si>
  <si>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</si>
  <si>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</si>
  <si>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</si>
  <si>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</si>
  <si>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</si>
  <si>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</si>
  <si>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</si>
  <si>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</si>
  <si>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</si>
  <si>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</si>
  <si>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</si>
  <si>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</si>
  <si>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</si>
  <si>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</si>
  <si>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</si>
  <si>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</si>
  <si>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</si>
  <si>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</si>
  <si>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</si>
  <si>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</si>
  <si>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</si>
  <si>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</si>
  <si>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</si>
  <si>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</si>
  <si>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</si>
  <si>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</si>
  <si>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</si>
  <si>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</si>
  <si>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</si>
  <si>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</si>
  <si>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</si>
  <si>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</si>
  <si>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</si>
  <si>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</si>
  <si>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</si>
  <si>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</si>
  <si>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</si>
  <si>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</si>
  <si>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</si>
  <si>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</si>
  <si>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</si>
  <si>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</si>
  <si>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</si>
  <si>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</si>
  <si>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</si>
  <si>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</si>
  <si>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</si>
  <si>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</si>
  <si>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</si>
  <si>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</si>
  <si>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</si>
  <si>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</si>
  <si>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</si>
  <si>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</si>
  <si>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</si>
  <si>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</si>
  <si>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</si>
  <si>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</si>
  <si>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</si>
  <si>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</si>
  <si>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</si>
  <si>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</si>
  <si>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</si>
  <si>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</si>
  <si>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</si>
  <si>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</si>
  <si>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</si>
  <si>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</si>
  <si>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</si>
  <si>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</si>
  <si>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</si>
  <si>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</si>
  <si>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</si>
  <si>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</si>
  <si>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</si>
  <si>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</si>
  <si>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</si>
  <si>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</si>
  <si>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</si>
  <si>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</si>
  <si>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</si>
  <si>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</si>
  <si>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</si>
  <si>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</si>
  <si>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</si>
  <si>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</si>
  <si>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</si>
  <si>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</si>
  <si>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</si>
  <si>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</si>
  <si>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</si>
  <si>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</si>
  <si>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</si>
  <si>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</si>
  <si>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</si>
  <si>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</si>
  <si>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</si>
  <si>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</si>
  <si>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</si>
  <si>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</si>
  <si>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</si>
  <si>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</si>
  <si>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</si>
  <si>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</si>
  <si>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</si>
  <si>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</si>
  <si>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</si>
  <si>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</si>
  <si>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</si>
  <si>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</si>
  <si>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</si>
  <si>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</si>
  <si>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</si>
  <si>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</si>
  <si>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</si>
  <si>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</si>
  <si>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</si>
  <si>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</si>
  <si>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</si>
  <si>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</si>
  <si>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</si>
  <si>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</si>
  <si>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</si>
  <si>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</si>
  <si>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</si>
  <si>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</si>
  <si>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</si>
  <si>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</si>
  <si>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</si>
  <si>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</si>
  <si>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</si>
  <si>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</si>
  <si>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</si>
  <si>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</si>
  <si>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</si>
  <si>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</si>
  <si>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</si>
  <si>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</si>
  <si>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</si>
  <si>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</si>
  <si>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</si>
  <si>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</si>
  <si>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</si>
  <si>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</si>
  <si>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</si>
  <si>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</si>
  <si>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</si>
  <si>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</si>
  <si>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</si>
  <si>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</si>
  <si>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</si>
  <si>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</si>
  <si>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</si>
  <si>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</si>
  <si>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</si>
  <si>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</si>
  <si>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</si>
  <si>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</si>
  <si>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</si>
  <si>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</si>
  <si>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</si>
  <si>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</si>
  <si>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</si>
  <si>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</si>
  <si>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</si>
  <si>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</si>
  <si>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</si>
  <si>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</si>
  <si>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</si>
  <si>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</si>
  <si>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</si>
  <si>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</si>
  <si>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</si>
  <si>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</si>
  <si>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</si>
  <si>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</si>
  <si>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</si>
  <si>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</si>
  <si>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</si>
  <si>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</si>
  <si>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</si>
  <si>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</si>
  <si>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</si>
  <si>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</si>
  <si>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</si>
  <si>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</si>
  <si>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</si>
  <si>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</si>
  <si>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</si>
  <si>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</si>
  <si>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</si>
  <si>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</si>
  <si>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</si>
  <si>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</si>
  <si>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</si>
  <si>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</si>
  <si>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</si>
  <si>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</si>
  <si>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</si>
  <si>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</si>
  <si>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</si>
  <si>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</si>
  <si>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</si>
  <si>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</si>
  <si>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</si>
  <si>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</si>
  <si>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</si>
  <si>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</si>
  <si>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</si>
  <si>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</si>
  <si>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</si>
  <si>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</si>
  <si>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</si>
  <si>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</si>
  <si>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</si>
  <si>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</si>
  <si>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</si>
  <si>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</si>
  <si>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</si>
  <si>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</si>
  <si>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</si>
  <si>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</si>
  <si>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</si>
  <si>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</si>
  <si>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</si>
  <si>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</si>
  <si>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</si>
  <si>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</si>
  <si>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</si>
  <si>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</si>
  <si>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</si>
  <si>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</si>
  <si>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</si>
  <si>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</si>
  <si>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</si>
  <si>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</si>
  <si>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</si>
  <si>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</si>
  <si>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</si>
  <si>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</si>
  <si>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</si>
  <si>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</si>
  <si>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</si>
  <si>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</si>
  <si>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</si>
  <si>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</si>
  <si>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</si>
  <si>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</si>
  <si>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</si>
  <si>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</si>
  <si>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</si>
  <si>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</si>
  <si>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</si>
  <si>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</si>
  <si>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</si>
  <si>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</si>
  <si>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</si>
  <si>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</si>
  <si>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</si>
  <si>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</si>
  <si>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</si>
  <si>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</si>
  <si>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</si>
  <si>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</si>
  <si>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</si>
  <si>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</si>
  <si>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</si>
  <si>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</si>
  <si>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</si>
  <si>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</si>
  <si>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</si>
  <si>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</si>
  <si>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</si>
  <si>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</si>
  <si>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</si>
  <si>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</si>
  <si>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</si>
  <si>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</si>
  <si>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</si>
  <si>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</si>
  <si>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</si>
  <si>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</si>
  <si>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</si>
  <si>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</si>
  <si>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</si>
  <si>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</si>
  <si>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</si>
  <si>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</si>
  <si>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</si>
  <si>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</si>
  <si>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</si>
  <si>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</si>
  <si>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</si>
  <si>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</si>
  <si>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</si>
  <si>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</si>
  <si>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</si>
  <si>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</si>
  <si>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</si>
  <si>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</si>
  <si>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</si>
  <si>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</si>
  <si>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</si>
  <si>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</si>
  <si>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</si>
  <si>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</si>
  <si>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</si>
  <si>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</si>
  <si>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</si>
  <si>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</si>
  <si>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</si>
  <si>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</si>
  <si>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</si>
  <si>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</si>
  <si>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</si>
  <si>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</si>
  <si>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</si>
  <si>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</si>
  <si>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</si>
  <si>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</si>
  <si>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</si>
  <si>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</si>
  <si>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</si>
  <si>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</si>
  <si>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</si>
  <si>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</si>
  <si>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</si>
  <si>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</si>
  <si>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</si>
  <si>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</si>
  <si>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</si>
  <si>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</si>
  <si>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</si>
  <si>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</si>
  <si>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</si>
  <si>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</si>
  <si>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</si>
  <si>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</si>
  <si>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</si>
  <si>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</si>
  <si>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</si>
  <si>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</si>
  <si>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</si>
  <si>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</si>
  <si>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</si>
  <si>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</si>
  <si>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</si>
  <si>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</si>
  <si>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</si>
  <si>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</si>
  <si>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</si>
  <si>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</si>
  <si>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</si>
  <si>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</si>
  <si>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</si>
  <si>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</si>
  <si>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</si>
  <si>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</si>
  <si>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</si>
  <si>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</si>
  <si>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</si>
  <si>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</si>
  <si>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</si>
  <si>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</si>
  <si>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</si>
  <si>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</si>
  <si>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</si>
  <si>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</si>
  <si>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</si>
  <si>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</si>
  <si>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</si>
  <si>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</si>
  <si>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</si>
  <si>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</si>
  <si>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</si>
  <si>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</si>
  <si>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</si>
  <si>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</si>
  <si>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</si>
  <si>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</si>
  <si>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</si>
  <si>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</si>
  <si>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</si>
  <si>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</si>
  <si>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</si>
  <si>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</si>
  <si>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</si>
  <si>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</si>
  <si>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</si>
  <si>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</si>
  <si>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</si>
  <si>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</si>
  <si>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</si>
  <si>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</si>
  <si>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</si>
  <si>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</si>
  <si>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</si>
  <si>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</si>
  <si>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</si>
  <si>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</si>
  <si>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</si>
  <si>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</si>
  <si>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</si>
  <si>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</si>
  <si>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</si>
  <si>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</si>
  <si>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</si>
  <si>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</si>
  <si>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</si>
  <si>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</si>
  <si>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</si>
  <si>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</si>
  <si>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</si>
  <si>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</si>
  <si>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</si>
  <si>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</si>
  <si>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</si>
  <si>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</si>
  <si>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</si>
  <si>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</si>
  <si>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</si>
  <si>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</si>
  <si>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</si>
  <si>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</si>
  <si>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</si>
  <si>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</si>
  <si>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</si>
  <si>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</si>
  <si>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</si>
  <si>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</si>
  <si>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</si>
  <si>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</si>
  <si>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</si>
  <si>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</si>
  <si>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</si>
  <si>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</si>
  <si>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</si>
  <si>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</si>
  <si>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</si>
  <si>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</si>
  <si>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</si>
  <si>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</si>
  <si>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</si>
  <si>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</si>
  <si>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</si>
  <si>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</si>
  <si>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</si>
  <si>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</si>
  <si>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</si>
  <si>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</si>
  <si>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</si>
  <si>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</si>
  <si>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</si>
  <si>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</si>
  <si>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</si>
  <si>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</si>
  <si>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</si>
  <si>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</si>
  <si>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</si>
  <si>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</si>
  <si>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</si>
  <si>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</si>
  <si>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</si>
  <si>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</si>
  <si>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</si>
  <si>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</si>
  <si>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</si>
  <si>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</si>
  <si>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</si>
  <si>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</si>
  <si>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</si>
  <si>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</si>
  <si>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</si>
  <si>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</si>
  <si>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</si>
  <si>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</si>
  <si>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</si>
  <si>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</si>
  <si>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</si>
  <si>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</si>
  <si>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</si>
  <si>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</si>
  <si>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</si>
  <si>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</si>
  <si>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</si>
  <si>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</si>
  <si>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</si>
  <si>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</si>
  <si>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</si>
  <si>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</si>
  <si>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</si>
  <si>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</si>
  <si>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</si>
  <si>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</si>
  <si>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</si>
  <si>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</si>
  <si>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</si>
  <si>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</si>
  <si>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</si>
  <si>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</si>
  <si>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</si>
  <si>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</si>
  <si>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</si>
  <si>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</si>
  <si>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</si>
  <si>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</si>
  <si>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</si>
  <si>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</si>
  <si>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</si>
  <si>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</si>
  <si>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</si>
  <si>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</si>
  <si>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</si>
  <si>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</si>
  <si>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</si>
  <si>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</si>
  <si>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</si>
  <si>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</si>
  <si>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</si>
  <si>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</si>
  <si>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</si>
  <si>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</si>
  <si>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</si>
  <si>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</si>
  <si>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</si>
  <si>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</si>
  <si>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</si>
  <si>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</si>
  <si>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</si>
  <si>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</si>
  <si>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</si>
  <si>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</si>
  <si>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</si>
  <si>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</si>
  <si>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</si>
  <si>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</si>
  <si>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</si>
  <si>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</si>
  <si>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</si>
  <si>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</si>
  <si>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</si>
  <si>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</si>
  <si>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</si>
  <si>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</si>
  <si>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</si>
  <si>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</si>
  <si>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</si>
  <si>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</si>
  <si>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</si>
  <si>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</si>
  <si>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</si>
  <si>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</si>
  <si>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</si>
  <si>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</si>
  <si>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</si>
  <si>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</si>
  <si>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</si>
  <si>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</si>
  <si>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</si>
  <si>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</si>
  <si>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</si>
  <si>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</si>
  <si>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</si>
  <si>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</si>
  <si>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</si>
  <si>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</si>
  <si>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</si>
  <si>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</si>
  <si>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</si>
  <si>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</si>
  <si>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</si>
  <si>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</si>
  <si>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</si>
  <si>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</si>
  <si>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</si>
  <si>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</si>
  <si>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</si>
  <si>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</si>
  <si>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</si>
  <si>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</si>
  <si>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</si>
  <si>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</si>
  <si>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</si>
  <si>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</si>
  <si>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</si>
  <si>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</si>
  <si>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</si>
  <si>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</si>
  <si>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</si>
  <si>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</si>
  <si>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</si>
  <si>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</si>
  <si>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</si>
  <si>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</si>
  <si>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</si>
  <si>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</si>
  <si>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</si>
  <si>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</si>
  <si>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</si>
  <si>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</si>
  <si>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</si>
  <si>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</si>
  <si>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</si>
  <si>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</si>
  <si>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</si>
  <si>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</si>
  <si>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</si>
  <si>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</si>
  <si>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</si>
  <si>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</si>
  <si>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</si>
  <si>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</si>
  <si>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</si>
  <si>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</si>
  <si>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</si>
  <si>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</si>
  <si>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</si>
  <si>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</si>
  <si>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</si>
  <si>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</si>
  <si>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</si>
  <si>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</si>
  <si>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</si>
  <si>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</si>
  <si>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</si>
  <si>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</si>
  <si>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</si>
  <si>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</si>
  <si>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</si>
  <si>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</si>
  <si>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</si>
  <si>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</si>
  <si>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</si>
  <si>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</si>
  <si>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</si>
  <si>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</si>
  <si>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</si>
  <si>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</si>
  <si>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</si>
  <si>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</si>
  <si>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</si>
  <si>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</si>
  <si>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</si>
  <si>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</si>
  <si>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</si>
  <si>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</si>
  <si>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</si>
  <si>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</si>
  <si>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</si>
  <si>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</si>
  <si>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</si>
  <si>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</si>
  <si>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</si>
  <si>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</si>
  <si>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</si>
  <si>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</si>
  <si>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</si>
  <si>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</si>
  <si>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</si>
  <si>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</si>
  <si>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</si>
  <si>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</si>
  <si>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</si>
  <si>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</si>
  <si>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</si>
  <si>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</si>
  <si>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</si>
  <si>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</si>
  <si>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</si>
  <si>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</si>
  <si>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</si>
  <si>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</si>
  <si>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</si>
  <si>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</si>
  <si>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</si>
  <si>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</si>
  <si>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</si>
  <si>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</si>
  <si>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</si>
  <si>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</si>
  <si>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</si>
  <si>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</si>
  <si>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</si>
  <si>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</si>
  <si>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</si>
  <si>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</si>
  <si>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</si>
  <si>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</si>
  <si>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</si>
  <si>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</si>
  <si>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</si>
  <si>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</si>
  <si>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</si>
  <si>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</si>
  <si>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</si>
  <si>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</si>
  <si>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</si>
  <si>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</si>
  <si>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</si>
  <si>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</si>
  <si>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</si>
  <si>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</si>
  <si>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</si>
  <si>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</si>
  <si>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</si>
  <si>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</si>
  <si>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</si>
  <si>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</si>
  <si>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</si>
  <si>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</si>
  <si>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</si>
  <si>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</si>
  <si>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</si>
  <si>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</si>
  <si>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</si>
  <si>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</si>
  <si>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</si>
  <si>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</si>
  <si>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</si>
  <si>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</si>
  <si>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</si>
  <si>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</si>
  <si>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</si>
  <si>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</si>
  <si>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</si>
  <si>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</si>
  <si>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</si>
  <si>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</si>
  <si>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</si>
  <si>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</si>
  <si>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</si>
  <si>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</si>
  <si>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</si>
  <si>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</si>
  <si>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</si>
  <si>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</si>
  <si>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</si>
  <si>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</si>
  <si>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</si>
  <si>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</si>
  <si>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</si>
  <si>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</si>
  <si>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</si>
  <si>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</si>
  <si>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</si>
  <si>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</si>
  <si>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</si>
  <si>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</si>
  <si>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</si>
  <si>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</si>
  <si>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</si>
  <si>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</si>
  <si>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</si>
  <si>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</si>
  <si>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</si>
  <si>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</si>
  <si>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</si>
  <si>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</si>
  <si>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</si>
  <si>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</si>
  <si>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</si>
  <si>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</si>
  <si>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</si>
  <si>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</si>
  <si>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</si>
  <si>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</si>
  <si>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</si>
  <si>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</si>
  <si>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</si>
  <si>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</si>
  <si>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</si>
  <si>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</si>
  <si>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</si>
  <si>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</si>
  <si>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</si>
  <si>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</si>
  <si>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</si>
  <si>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</si>
  <si>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</si>
  <si>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</si>
  <si>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</si>
  <si>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</si>
  <si>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</si>
  <si>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</si>
  <si>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</si>
  <si>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</si>
  <si>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</si>
  <si>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</si>
  <si>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</si>
  <si>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</si>
  <si>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</si>
  <si>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</si>
  <si>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</si>
  <si>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</si>
  <si>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</si>
  <si>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</si>
  <si>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</si>
  <si>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</si>
  <si>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</si>
  <si>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</si>
  <si>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</si>
  <si>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</si>
  <si>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</si>
  <si>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</si>
  <si>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</si>
  <si>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</si>
  <si>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</si>
  <si>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</si>
  <si>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</si>
  <si>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</si>
  <si>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</si>
  <si>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</si>
  <si>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</si>
  <si>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</si>
  <si>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</si>
  <si>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</si>
  <si>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</si>
  <si>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</si>
  <si>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</si>
  <si>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</si>
  <si>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</si>
  <si>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</si>
  <si>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</si>
  <si>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</si>
  <si>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</si>
  <si>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</si>
  <si>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</si>
  <si>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</si>
  <si>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</si>
  <si>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</si>
  <si>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</si>
  <si>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</si>
  <si>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</si>
  <si>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</si>
  <si>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</si>
  <si>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</si>
  <si>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</si>
  <si>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</si>
  <si>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</si>
  <si>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</si>
  <si>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</si>
  <si>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</si>
  <si>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</si>
  <si>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</si>
  <si>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</si>
  <si>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</si>
  <si>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</si>
  <si>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</si>
  <si>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</si>
  <si>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</si>
  <si>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</si>
  <si>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</si>
  <si>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</si>
  <si>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</si>
  <si>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</si>
  <si>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</si>
  <si>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</si>
  <si>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</si>
  <si>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</si>
  <si>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</si>
  <si>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</si>
  <si>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</si>
  <si>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</si>
  <si>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</si>
  <si>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</si>
  <si>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</si>
  <si>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</si>
  <si>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</si>
  <si>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</si>
  <si>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</si>
  <si>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</si>
  <si>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</si>
  <si>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</si>
  <si>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</si>
  <si>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</si>
  <si>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</si>
  <si>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</si>
  <si>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</si>
  <si>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</si>
  <si>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</si>
  <si>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</si>
  <si>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</si>
  <si>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</si>
  <si>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</si>
  <si>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</si>
  <si>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</si>
  <si>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</si>
  <si>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</si>
  <si>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</si>
  <si>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</si>
  <si>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</si>
  <si>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</si>
  <si>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</si>
  <si>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</si>
  <si>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</si>
  <si>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</si>
  <si>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</si>
  <si>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</si>
  <si>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</si>
  <si>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</si>
  <si>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</si>
  <si>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</si>
  <si>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</si>
  <si>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</si>
  <si>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</si>
  <si>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</si>
  <si>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</si>
  <si>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</si>
  <si>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</si>
  <si>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</si>
  <si>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</si>
  <si>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</si>
  <si>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</si>
  <si>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</si>
  <si>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</si>
  <si>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</si>
  <si>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</si>
  <si>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</si>
  <si>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</si>
  <si>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</si>
  <si>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</si>
  <si>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</si>
  <si>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</si>
  <si>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</si>
  <si>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</si>
  <si>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</si>
  <si>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</si>
  <si>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</si>
  <si>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</si>
  <si>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</si>
  <si>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</si>
  <si>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</si>
  <si>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</si>
  <si>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</si>
  <si>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</si>
  <si>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</si>
  <si>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</si>
  <si>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</si>
  <si>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</si>
  <si>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</si>
  <si>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</si>
  <si>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</si>
  <si>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</si>
  <si>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</si>
  <si>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</si>
  <si>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</si>
  <si>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</si>
  <si>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</si>
  <si>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</si>
  <si>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</si>
  <si>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</si>
  <si>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</si>
  <si>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</si>
  <si>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</si>
  <si>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</si>
  <si>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</si>
  <si>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</si>
  <si>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</si>
  <si>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</si>
  <si>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</si>
  <si>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</si>
  <si>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</si>
  <si>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</si>
  <si>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</si>
  <si>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</si>
  <si>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</si>
  <si>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</si>
  <si>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</si>
  <si>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</si>
  <si>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</si>
  <si>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</si>
  <si>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</si>
  <si>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</si>
  <si>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</si>
  <si>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</si>
  <si>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</si>
  <si>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</si>
  <si>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</si>
  <si>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</si>
  <si>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</si>
  <si>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</si>
  <si>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</si>
  <si>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</si>
  <si>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</si>
  <si>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</si>
  <si>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</si>
  <si>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</si>
  <si>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</si>
  <si>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</si>
  <si>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</si>
  <si>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</si>
  <si>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</si>
  <si>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</si>
  <si>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</si>
  <si>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</si>
  <si>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</si>
  <si>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</si>
  <si>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</si>
  <si>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</si>
  <si>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</si>
  <si>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</si>
  <si>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</si>
  <si>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</si>
  <si>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</si>
  <si>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</si>
  <si>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</si>
  <si>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</si>
  <si>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</si>
  <si>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</si>
  <si>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</si>
  <si>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</si>
  <si>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</si>
  <si>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</si>
  <si>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</si>
  <si>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</si>
  <si>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</si>
  <si>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</si>
  <si>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</si>
  <si>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</si>
  <si>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</si>
  <si>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</si>
  <si>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</si>
  <si>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</si>
  <si>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</si>
  <si>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</si>
  <si>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</si>
  <si>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</si>
  <si>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</si>
  <si>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</si>
  <si>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</si>
  <si>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</si>
  <si>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</si>
  <si>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</si>
  <si>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</si>
  <si>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</si>
  <si>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</si>
  <si>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</si>
  <si>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</si>
  <si>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</si>
  <si>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</si>
  <si>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</si>
  <si>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</si>
  <si>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</si>
  <si>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</si>
  <si>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</si>
  <si>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</si>
  <si>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</si>
  <si>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</si>
  <si>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</si>
  <si>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</si>
  <si>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</si>
  <si>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</si>
  <si>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</si>
  <si>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</si>
  <si>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</si>
  <si>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</si>
  <si>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</si>
  <si>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</si>
  <si>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</si>
  <si>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</si>
  <si>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</si>
  <si>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</si>
  <si>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</si>
  <si>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</si>
  <si>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</si>
  <si>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</si>
  <si>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</si>
  <si>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</si>
  <si>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</si>
  <si>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</si>
  <si>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</si>
  <si>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</si>
  <si>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</si>
  <si>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</si>
  <si>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</si>
  <si>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</si>
  <si>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</si>
  <si>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</si>
  <si>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</si>
  <si>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</si>
  <si>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</si>
  <si>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</si>
  <si>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</si>
  <si>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</si>
  <si>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</si>
  <si>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</si>
  <si>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</si>
  <si>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</si>
  <si>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</si>
  <si>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</si>
  <si>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</si>
  <si>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</si>
  <si>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</si>
  <si>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</si>
  <si>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</si>
  <si>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</si>
  <si>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</si>
  <si>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</si>
  <si>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</si>
  <si>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</si>
  <si>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</si>
  <si>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</si>
  <si>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</si>
  <si>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</si>
  <si>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</si>
  <si>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</si>
  <si>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</si>
  <si>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</si>
  <si>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</si>
  <si>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</si>
  <si>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</si>
  <si>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</si>
  <si>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</si>
  <si>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</si>
  <si>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</si>
  <si>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</si>
  <si>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</si>
  <si>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</si>
  <si>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</si>
  <si>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</si>
  <si>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</si>
  <si>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</si>
  <si>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</si>
  <si>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</si>
  <si>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</si>
  <si>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</si>
  <si>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</si>
  <si>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</si>
  <si>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</si>
  <si>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</si>
  <si>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</si>
  <si>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</si>
  <si>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</si>
  <si>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</si>
  <si>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</si>
  <si>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</si>
  <si>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</si>
  <si>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</si>
  <si>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</si>
  <si>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</si>
  <si>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</si>
  <si>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</si>
  <si>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</si>
  <si>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</si>
  <si>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</si>
  <si>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</si>
  <si>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</si>
  <si>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</si>
  <si>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</si>
  <si>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</si>
  <si>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</si>
  <si>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</si>
  <si>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</si>
  <si>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</si>
  <si>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</si>
  <si>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</si>
  <si>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</si>
  <si>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</si>
  <si>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</si>
  <si>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</si>
  <si>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</si>
  <si>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</si>
  <si>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</si>
  <si>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</si>
  <si>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</si>
  <si>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</si>
  <si>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</si>
  <si>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</si>
  <si>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</si>
  <si>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</si>
  <si>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</si>
  <si>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</si>
  <si>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</si>
  <si>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</si>
  <si>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</si>
  <si>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</si>
  <si>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</si>
  <si>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</si>
  <si>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</si>
  <si>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</si>
  <si>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</si>
  <si>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</si>
  <si>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</si>
  <si>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</si>
  <si>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</si>
  <si>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</si>
  <si>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</si>
  <si>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</si>
  <si>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</si>
  <si>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</si>
  <si>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</si>
  <si>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</si>
  <si>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</si>
  <si>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</si>
  <si>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</si>
  <si>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</si>
  <si>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</si>
  <si>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</si>
  <si>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</si>
  <si>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</si>
  <si>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</si>
  <si>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</si>
  <si>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</si>
  <si>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</si>
  <si>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</si>
  <si>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</si>
  <si>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</si>
  <si>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</si>
  <si>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</si>
  <si>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</si>
  <si>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</si>
  <si>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</si>
  <si>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</si>
  <si>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</si>
  <si>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</si>
  <si>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</si>
  <si>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</si>
  <si>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</si>
  <si>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</si>
  <si>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</si>
  <si>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</si>
  <si>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</si>
  <si>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</si>
  <si>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</si>
  <si>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</si>
  <si>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</si>
  <si>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</si>
  <si>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</si>
  <si>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</si>
  <si>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</si>
  <si>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</si>
  <si>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</si>
  <si>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</si>
  <si>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</si>
  <si>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</si>
  <si>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</si>
  <si>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</si>
  <si>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</si>
  <si>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</si>
  <si>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</si>
  <si>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</si>
  <si>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</si>
  <si>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</si>
  <si>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</si>
  <si>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</si>
  <si>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</si>
  <si>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</si>
  <si>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</si>
  <si>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</si>
  <si>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</si>
  <si>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</si>
  <si>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</si>
  <si>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</si>
  <si>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</si>
  <si>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</si>
  <si>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</si>
  <si>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</si>
  <si>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</si>
  <si>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</si>
  <si>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</si>
  <si>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</si>
  <si>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</si>
  <si>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</si>
  <si>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</si>
  <si>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</si>
  <si>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</si>
  <si>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</si>
  <si>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</si>
  <si>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</si>
  <si>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</si>
  <si>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</si>
  <si>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</si>
  <si>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</si>
  <si>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</si>
  <si>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</si>
  <si>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</si>
  <si>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</si>
  <si>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</si>
  <si>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</si>
  <si>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</si>
  <si>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</si>
  <si>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</si>
  <si>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</si>
  <si>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</si>
  <si>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</si>
  <si>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</si>
  <si>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</si>
  <si>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</si>
  <si>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</si>
  <si>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</si>
  <si>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</si>
  <si>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</si>
  <si>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</si>
  <si>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</si>
  <si>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</si>
  <si>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</si>
  <si>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</si>
  <si>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</si>
  <si>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</si>
  <si>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</si>
  <si>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</si>
  <si>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</si>
  <si>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</si>
  <si>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</si>
  <si>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</si>
  <si>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</si>
  <si>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</si>
  <si>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</si>
  <si>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</si>
  <si>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</si>
  <si>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</si>
  <si>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</si>
  <si>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</si>
  <si>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</si>
  <si>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</si>
  <si>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</si>
  <si>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</si>
  <si>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</si>
  <si>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</si>
  <si>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</si>
  <si>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</si>
  <si>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</si>
  <si>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</si>
  <si>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</si>
  <si>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</si>
  <si>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</si>
  <si>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</si>
  <si>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</si>
  <si>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</si>
  <si>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</si>
  <si>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</si>
  <si>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</si>
  <si>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</si>
  <si>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</si>
  <si>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</si>
  <si>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</si>
  <si>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</si>
  <si>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</si>
  <si>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</si>
  <si>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</si>
  <si>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</si>
  <si>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</si>
  <si>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</si>
  <si>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</si>
  <si>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</si>
  <si>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</si>
  <si>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</si>
  <si>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</si>
  <si>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</si>
  <si>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</si>
  <si>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</si>
  <si>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</si>
  <si>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</si>
  <si>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</si>
  <si>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</si>
  <si>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</si>
  <si>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</si>
  <si>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</si>
  <si>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</si>
  <si>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</si>
  <si>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</si>
  <si>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</si>
  <si>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</si>
  <si>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</si>
  <si>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</si>
  <si>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</si>
  <si>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</si>
  <si>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</si>
  <si>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</si>
  <si>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</si>
  <si>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</si>
  <si>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</si>
  <si>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</si>
  <si>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</si>
  <si>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</si>
  <si>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</si>
  <si>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</si>
  <si>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</si>
  <si>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</si>
  <si>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</si>
  <si>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</si>
  <si>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</si>
  <si>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</si>
  <si>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</si>
  <si>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</si>
  <si>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</si>
  <si>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</si>
  <si>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</si>
  <si>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</si>
  <si>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</si>
  <si>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</si>
  <si>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</si>
  <si>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</si>
  <si>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</si>
  <si>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</si>
  <si>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</si>
  <si>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</si>
  <si>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</si>
  <si>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</si>
  <si>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</si>
  <si>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</si>
  <si>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</si>
  <si>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</si>
  <si>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</si>
  <si>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</si>
  <si>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</si>
  <si>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</si>
  <si>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</si>
  <si>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</si>
  <si>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</si>
  <si>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</si>
  <si>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</si>
  <si>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</si>
  <si>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</si>
  <si>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</si>
  <si>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</si>
  <si>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</si>
  <si>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</si>
  <si>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</si>
  <si>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</si>
  <si>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</si>
  <si>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</si>
  <si>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</si>
  <si>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</si>
  <si>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</si>
  <si>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</si>
  <si>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</si>
  <si>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</si>
  <si>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</si>
  <si>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</si>
  <si>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</si>
  <si>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</si>
  <si>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</si>
  <si>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</si>
  <si>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</si>
  <si>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</si>
  <si>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</si>
  <si>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</si>
  <si>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</si>
  <si>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</si>
  <si>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</si>
  <si>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</si>
  <si>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</si>
  <si>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</si>
  <si>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</si>
  <si>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</si>
  <si>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</si>
  <si>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</si>
  <si>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</si>
  <si>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</si>
  <si>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</si>
  <si>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</si>
  <si>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</si>
  <si>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</si>
  <si>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</si>
  <si>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</si>
  <si>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</si>
  <si>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</si>
  <si>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</si>
  <si>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</si>
  <si>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</si>
  <si>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</si>
  <si>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</si>
  <si>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</si>
  <si>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</si>
  <si>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</si>
  <si>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</si>
  <si>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</si>
  <si>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</si>
  <si>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</si>
  <si>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</si>
  <si>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</si>
  <si>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</si>
  <si>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</si>
  <si>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</si>
  <si>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</si>
  <si>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</si>
  <si>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</si>
  <si>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</si>
  <si>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</si>
  <si>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</si>
  <si>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</si>
  <si>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</si>
  <si>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</si>
  <si>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</si>
  <si>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</si>
  <si>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</si>
  <si>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</si>
  <si>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</si>
  <si>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</si>
  <si>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</si>
  <si>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</si>
  <si>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</si>
  <si>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</si>
  <si>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</si>
  <si>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</si>
  <si>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</si>
  <si>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</si>
  <si>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</si>
  <si>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</si>
  <si>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</si>
  <si>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</si>
  <si>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</si>
  <si>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</si>
  <si>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</si>
  <si>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</si>
  <si>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</si>
  <si>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</si>
  <si>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</si>
  <si>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</si>
  <si>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</si>
  <si>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</si>
  <si>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</si>
  <si>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</si>
  <si>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</si>
  <si>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</si>
  <si>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</si>
  <si>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</si>
  <si>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</si>
  <si>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</si>
  <si>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</si>
  <si>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</si>
  <si>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</si>
  <si>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</si>
  <si>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</si>
  <si>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</si>
  <si>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</si>
  <si>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</si>
  <si>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</si>
  <si>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</si>
  <si>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</si>
  <si>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</si>
  <si>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</si>
  <si>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</si>
  <si>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</si>
  <si>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</si>
  <si>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</si>
  <si>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</si>
  <si>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</si>
  <si>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</si>
  <si>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</si>
  <si>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</si>
  <si>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</si>
  <si>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</si>
  <si>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</si>
  <si>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</si>
  <si>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</si>
  <si>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</si>
  <si>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</si>
  <si>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</si>
  <si>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</si>
  <si>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</si>
  <si>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</si>
  <si>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</si>
  <si>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</si>
  <si>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</si>
  <si>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</si>
  <si>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</si>
  <si>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</si>
  <si>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</si>
  <si>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</si>
  <si>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</si>
  <si>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</si>
  <si>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</si>
  <si>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</si>
  <si>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</si>
  <si>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</si>
  <si>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</si>
  <si>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</si>
  <si>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</si>
  <si>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</si>
  <si>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</si>
  <si>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</si>
  <si>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</si>
  <si>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</si>
  <si>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</si>
  <si>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</si>
  <si>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</si>
  <si>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</si>
  <si>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</si>
  <si>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</si>
  <si>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</si>
  <si>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</si>
  <si>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</si>
  <si>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</si>
  <si>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</si>
  <si>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</si>
  <si>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</si>
  <si>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</si>
  <si>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</si>
  <si>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</si>
  <si>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</si>
  <si>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</si>
  <si>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</si>
  <si>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</si>
  <si>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</si>
  <si>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</si>
  <si>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</si>
  <si>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</si>
  <si>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</si>
  <si>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</si>
  <si>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</si>
  <si>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</si>
  <si>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</si>
  <si>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</si>
  <si>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</si>
  <si>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</si>
  <si>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</si>
  <si>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</si>
  <si>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</si>
  <si>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</si>
  <si>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</si>
  <si>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</si>
  <si>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</si>
  <si>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</si>
  <si>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</si>
  <si>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</si>
  <si>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</si>
  <si>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</si>
  <si>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</si>
  <si>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</si>
  <si>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</si>
  <si>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</si>
  <si>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</si>
  <si>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</si>
  <si>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</si>
  <si>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</si>
  <si>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</si>
  <si>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</si>
  <si>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</si>
  <si>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</si>
  <si>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</si>
  <si>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</si>
  <si>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</si>
  <si>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</si>
  <si>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</si>
  <si>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</si>
  <si>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</si>
  <si>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</si>
  <si>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</si>
  <si>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</si>
  <si>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</si>
  <si>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</si>
  <si>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</si>
  <si>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</si>
  <si>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</si>
  <si>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</si>
  <si>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</si>
  <si>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</si>
  <si>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</si>
  <si>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</si>
  <si>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</si>
  <si>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</si>
  <si>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</si>
  <si>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</si>
  <si>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</si>
  <si>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</si>
  <si>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</si>
  <si>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</si>
  <si>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</si>
  <si>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</si>
  <si>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</si>
  <si>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</si>
  <si>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</si>
  <si>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</si>
  <si>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</si>
  <si>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</si>
  <si>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</si>
  <si>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</si>
  <si>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</si>
  <si>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</si>
  <si>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</si>
  <si>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</si>
  <si>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</si>
  <si>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</si>
  <si>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</si>
  <si>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</si>
  <si>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</si>
  <si>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</si>
  <si>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</si>
  <si>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</si>
  <si>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</si>
  <si>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</si>
  <si>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</si>
  <si>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</si>
  <si>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</si>
  <si>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</si>
  <si>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</si>
  <si>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</si>
  <si>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</si>
  <si>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</si>
  <si>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</si>
  <si>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</si>
  <si>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</si>
  <si>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</si>
  <si>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</si>
  <si>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</si>
  <si>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</si>
  <si>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</si>
  <si>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</si>
  <si>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</si>
  <si>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</si>
  <si>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</si>
  <si>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</si>
  <si>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</si>
  <si>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</si>
  <si>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</si>
  <si>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</si>
  <si>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</si>
  <si>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</si>
  <si>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</si>
  <si>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</si>
  <si>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</si>
  <si>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</si>
  <si>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</si>
  <si>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</si>
  <si>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</si>
  <si>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</si>
  <si>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</si>
  <si>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</si>
  <si>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</si>
  <si>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</si>
  <si>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</si>
  <si>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</si>
  <si>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</si>
  <si>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</si>
  <si>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</si>
  <si>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</si>
  <si>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</si>
  <si>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</si>
  <si>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</si>
  <si>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</si>
  <si>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</si>
  <si>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</si>
  <si>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</si>
  <si>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</si>
  <si>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</si>
  <si>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</si>
  <si>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</si>
  <si>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</si>
  <si>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</si>
  <si>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</si>
  <si>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</si>
  <si>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</si>
  <si>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</si>
  <si>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</si>
  <si>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</si>
  <si>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</si>
  <si>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</si>
  <si>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</si>
  <si>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</si>
  <si>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</si>
  <si>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</si>
  <si>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</si>
  <si>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</si>
  <si>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</si>
  <si>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</si>
  <si>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</si>
  <si>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</si>
  <si>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</si>
  <si>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</si>
  <si>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</si>
  <si>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</si>
  <si>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</si>
  <si>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</si>
  <si>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</si>
  <si>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</si>
  <si>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</si>
  <si>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</si>
  <si>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</si>
  <si>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</si>
  <si>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</si>
  <si>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</si>
  <si>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</si>
  <si>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</si>
  <si>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</si>
  <si>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</si>
  <si>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</si>
  <si>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</si>
  <si>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</si>
  <si>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</si>
  <si>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</si>
  <si>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</si>
  <si>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</si>
  <si>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</si>
  <si>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</si>
  <si>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</si>
  <si>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</si>
  <si>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</si>
  <si>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</si>
  <si>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</si>
  <si>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</si>
  <si>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</si>
  <si>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</si>
  <si>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</si>
  <si>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</si>
  <si>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</si>
  <si>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</si>
  <si>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</si>
  <si>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</si>
  <si>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</si>
  <si>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</si>
  <si>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</si>
  <si>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</si>
  <si>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</si>
  <si>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</si>
  <si>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</si>
  <si>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</si>
  <si>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</si>
  <si>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</si>
  <si>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</si>
  <si>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</si>
  <si>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</si>
  <si>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</si>
  <si>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</si>
  <si>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</si>
  <si>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</si>
  <si>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</si>
  <si>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</si>
  <si>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</si>
  <si>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</si>
  <si>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</si>
  <si>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</si>
  <si>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</si>
  <si>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</si>
  <si>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</si>
  <si>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</si>
  <si>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</si>
  <si>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</si>
  <si>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</si>
  <si>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</si>
  <si>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</si>
  <si>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</si>
  <si>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</si>
  <si>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</si>
  <si>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</si>
  <si>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</si>
  <si>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</si>
  <si>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</si>
  <si>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</si>
  <si>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</si>
  <si>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</si>
  <si>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</si>
  <si>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</si>
  <si>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</si>
  <si>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</si>
  <si>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</si>
  <si>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</si>
  <si>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</si>
  <si>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</si>
  <si>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</si>
  <si>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</si>
  <si>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</si>
  <si>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</si>
  <si>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</si>
  <si>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</si>
  <si>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</si>
  <si>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</si>
  <si>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</si>
  <si>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</si>
  <si>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</si>
  <si>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</si>
  <si>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</si>
  <si>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</si>
  <si>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</si>
  <si>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</si>
  <si>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</si>
  <si>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</si>
  <si>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</si>
  <si>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</si>
  <si>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</si>
  <si>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</si>
  <si>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</si>
  <si>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</si>
  <si>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</si>
  <si>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</si>
  <si>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</si>
  <si>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</si>
  <si>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</si>
  <si>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</si>
  <si>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</si>
  <si>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</si>
  <si>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</si>
  <si>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</si>
  <si>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</si>
  <si>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</si>
  <si>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</si>
  <si>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</si>
  <si>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</si>
  <si>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</si>
  <si>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</si>
  <si>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</si>
  <si>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</si>
  <si>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</si>
  <si>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</si>
  <si>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</si>
  <si>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</si>
  <si>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</si>
  <si>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</si>
  <si>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</si>
  <si>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</si>
  <si>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</si>
  <si>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</si>
  <si>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</si>
  <si>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</si>
  <si>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</si>
  <si>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</si>
  <si>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</si>
  <si>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</si>
  <si>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</si>
  <si>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</si>
  <si>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</si>
  <si>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</si>
  <si>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</si>
  <si>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</si>
  <si>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</si>
  <si>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</si>
  <si>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</si>
  <si>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</si>
  <si>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</si>
  <si>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</si>
  <si>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</si>
  <si>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</si>
  <si>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</si>
  <si>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</si>
  <si>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</si>
  <si>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</si>
  <si>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</si>
  <si>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</si>
  <si>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</si>
  <si>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</si>
  <si>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</si>
  <si>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</si>
  <si>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</si>
  <si>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</si>
  <si>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</si>
  <si>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</si>
  <si>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</si>
  <si>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</si>
  <si>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</si>
  <si>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</si>
  <si>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</si>
  <si>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</si>
  <si>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</si>
  <si>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</si>
  <si>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</si>
  <si>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</si>
  <si>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</si>
  <si>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</si>
  <si>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</si>
  <si>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</si>
  <si>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</si>
  <si>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</si>
  <si>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</si>
  <si>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</si>
  <si>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</si>
  <si>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</si>
  <si>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</si>
  <si>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</si>
  <si>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</si>
  <si>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</si>
  <si>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</si>
  <si>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</si>
  <si>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</si>
  <si>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</si>
  <si>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</si>
  <si>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</si>
  <si>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</si>
  <si>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</si>
  <si>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</si>
  <si>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</si>
  <si>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</si>
  <si>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</si>
  <si>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</si>
  <si>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</si>
  <si>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</si>
  <si>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</si>
  <si>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</si>
  <si>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</si>
  <si>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</si>
  <si>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</si>
  <si>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</si>
  <si>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</si>
  <si>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</si>
  <si>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</si>
  <si>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</si>
  <si>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</si>
  <si>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</si>
  <si>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</si>
  <si>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</si>
  <si>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</si>
  <si>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</si>
  <si>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</si>
  <si>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</si>
  <si>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</si>
  <si>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</si>
  <si>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</si>
  <si>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</si>
  <si>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</si>
  <si>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</si>
  <si>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</si>
  <si>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</si>
  <si>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</si>
  <si>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</si>
  <si>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</si>
  <si>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</si>
  <si>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</si>
  <si>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</si>
  <si>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</si>
  <si>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</si>
  <si>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</si>
  <si>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</si>
  <si>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</si>
  <si>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</si>
  <si>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</si>
  <si>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</si>
  <si>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</si>
  <si>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</si>
  <si>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</si>
  <si>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</si>
  <si>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</si>
  <si>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</si>
  <si>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</si>
  <si>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</si>
  <si>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</si>
  <si>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</si>
  <si>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</si>
  <si>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</si>
  <si>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</si>
  <si>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</si>
  <si>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</si>
  <si>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</si>
  <si>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</si>
  <si>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</si>
  <si>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</si>
  <si>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</si>
  <si>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</si>
  <si>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</si>
  <si>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</si>
  <si>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</si>
  <si>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</si>
  <si>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</si>
  <si>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</si>
  <si>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</si>
  <si>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</si>
  <si>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</si>
  <si>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</si>
  <si>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</si>
  <si>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</si>
  <si>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</si>
  <si>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</si>
  <si>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</si>
  <si>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</si>
  <si>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</si>
  <si>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</si>
  <si>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</si>
  <si>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</si>
  <si>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</si>
  <si>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</si>
  <si>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</si>
  <si>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</si>
  <si>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</si>
  <si>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</si>
  <si>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</si>
  <si>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</si>
  <si>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</si>
  <si>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</si>
  <si>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</si>
  <si>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</si>
  <si>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</si>
  <si>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</si>
  <si>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</si>
  <si>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</si>
  <si>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</si>
  <si>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</si>
  <si>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</si>
  <si>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</si>
  <si>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</si>
  <si>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</si>
  <si>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</si>
  <si>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</si>
  <si>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</si>
  <si>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</si>
  <si>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</si>
  <si>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</si>
  <si>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</si>
  <si>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</si>
  <si>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</si>
  <si>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</si>
  <si>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</si>
  <si>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</si>
  <si>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</si>
  <si>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</si>
  <si>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</si>
  <si>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</si>
  <si>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</si>
  <si>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</si>
  <si>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</si>
  <si>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</si>
  <si>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</si>
  <si>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</si>
  <si>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</si>
  <si>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</si>
  <si>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</si>
  <si>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</si>
  <si>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</si>
  <si>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</si>
  <si>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</si>
  <si>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</si>
  <si>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</si>
  <si>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</si>
  <si>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</si>
  <si>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</si>
  <si>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</si>
  <si>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</si>
  <si>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</si>
  <si>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</si>
  <si>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</si>
  <si>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</si>
  <si>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</si>
  <si>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</si>
  <si>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</si>
  <si>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</si>
  <si>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</si>
  <si>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</si>
  <si>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</si>
  <si>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</si>
  <si>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</si>
  <si>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</si>
  <si>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</si>
  <si>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</si>
  <si>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</si>
  <si>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</si>
  <si>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</si>
  <si>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</si>
  <si>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</si>
  <si>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</si>
  <si>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</si>
  <si>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</si>
  <si>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</si>
  <si>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</si>
  <si>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</si>
  <si>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</si>
  <si>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</si>
  <si>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</si>
  <si>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</si>
  <si>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</si>
  <si>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</si>
  <si>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</si>
  <si>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</si>
  <si>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</si>
  <si>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</si>
  <si>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</si>
  <si>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</si>
  <si>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</si>
  <si>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</si>
  <si>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</si>
  <si>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</si>
  <si>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</si>
  <si>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</si>
  <si>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</si>
  <si>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</si>
  <si>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</si>
  <si>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</si>
  <si>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</si>
  <si>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</si>
  <si>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</si>
  <si>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</si>
  <si>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</si>
  <si>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</si>
  <si>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</si>
  <si>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</si>
  <si>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</si>
  <si>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</si>
  <si>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</si>
  <si>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</si>
  <si>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</si>
  <si>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</si>
  <si>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</si>
  <si>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</si>
  <si>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</si>
  <si>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</si>
  <si>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</si>
  <si>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</si>
  <si>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</si>
  <si>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</si>
  <si>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</si>
  <si>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</si>
  <si>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</si>
  <si>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</si>
  <si>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</si>
  <si>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</si>
  <si>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</si>
  <si>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</si>
  <si>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</si>
  <si>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</si>
  <si>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</si>
  <si>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</si>
  <si>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</si>
  <si>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</si>
  <si>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</si>
  <si>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</si>
  <si>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</si>
  <si>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</si>
  <si>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</si>
  <si>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</si>
  <si>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</si>
  <si>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</si>
  <si>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</si>
  <si>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</si>
  <si>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</si>
  <si>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</si>
  <si>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</si>
  <si>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</si>
  <si>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</si>
  <si>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</si>
  <si>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</si>
  <si>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</si>
  <si>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</si>
  <si>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</si>
  <si>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</si>
  <si>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</si>
  <si>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</si>
  <si>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</si>
  <si>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</si>
  <si>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</si>
  <si>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</si>
  <si>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</si>
  <si>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</si>
  <si>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</si>
  <si>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</si>
  <si>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</si>
  <si>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</si>
  <si>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</si>
  <si>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</si>
  <si>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</si>
  <si>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</si>
  <si>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</si>
  <si>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</si>
  <si>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</si>
  <si>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</si>
  <si>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</si>
  <si>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</si>
  <si>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</si>
  <si>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</si>
  <si>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</si>
  <si>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</si>
  <si>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</si>
  <si>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</si>
  <si>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</si>
  <si>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</si>
  <si>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</si>
  <si>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</si>
  <si>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</si>
  <si>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</si>
  <si>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</si>
  <si>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</si>
  <si>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</si>
  <si>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</si>
  <si>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</si>
  <si>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</si>
  <si>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</si>
  <si>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</si>
  <si>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</si>
  <si>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</si>
  <si>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</si>
  <si>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</si>
  <si>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</si>
  <si>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</si>
  <si>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</si>
  <si>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</si>
  <si>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</si>
  <si>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</si>
  <si>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</si>
  <si>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</si>
  <si>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</si>
  <si>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</si>
  <si>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</si>
  <si>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</si>
  <si>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</si>
  <si>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</si>
  <si>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</si>
  <si>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</si>
  <si>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</si>
  <si>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</si>
  <si>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</si>
  <si>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</si>
  <si>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</si>
  <si>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</si>
  <si>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</si>
  <si>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</si>
  <si>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</si>
  <si>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</si>
  <si>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</si>
  <si>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</si>
  <si>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</si>
  <si>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</si>
  <si>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</si>
  <si>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</si>
  <si>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</si>
  <si>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</si>
  <si>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</si>
  <si>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</si>
  <si>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</si>
  <si>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</si>
  <si>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</si>
  <si>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</si>
  <si>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</si>
  <si>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</si>
  <si>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</si>
  <si>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</si>
  <si>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</si>
  <si>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</si>
  <si>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</si>
  <si>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</si>
  <si>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</si>
  <si>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</si>
  <si>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</si>
  <si>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</si>
  <si>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</si>
  <si>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</si>
  <si>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</si>
  <si>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</si>
  <si>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</si>
  <si>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</si>
  <si>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</si>
  <si>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</si>
  <si>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</si>
  <si>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</si>
  <si>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</si>
  <si>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</si>
  <si>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</si>
  <si>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</si>
  <si>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</si>
  <si>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</si>
  <si>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</si>
  <si>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</si>
  <si>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</si>
  <si>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</si>
  <si>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</si>
  <si>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</si>
  <si>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</si>
  <si>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</si>
  <si>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</si>
  <si>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</si>
  <si>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</si>
  <si>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</si>
  <si>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</si>
  <si>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</si>
  <si>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</si>
  <si>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</si>
  <si>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</si>
  <si>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</si>
  <si>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</si>
  <si>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</si>
  <si>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</si>
  <si>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</si>
  <si>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</si>
  <si>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</si>
  <si>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</si>
  <si>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</si>
  <si>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</si>
  <si>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</si>
  <si>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</si>
  <si>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</si>
  <si>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</si>
  <si>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</si>
  <si>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</si>
  <si>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</si>
  <si>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</si>
  <si>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</si>
  <si>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</si>
  <si>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</si>
  <si>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</si>
  <si>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</si>
  <si>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</si>
  <si>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</si>
  <si>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</si>
  <si>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</si>
  <si>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</si>
  <si>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</si>
  <si>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</si>
  <si>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</si>
  <si>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</si>
  <si>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</si>
  <si>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</si>
  <si>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</si>
  <si>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</si>
  <si>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</si>
  <si>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</si>
  <si>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</si>
  <si>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</si>
  <si>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</si>
  <si>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</si>
  <si>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</si>
  <si>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</si>
  <si>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</si>
  <si>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</si>
  <si>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</si>
  <si>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</si>
  <si>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</si>
  <si>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</si>
  <si>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</si>
  <si>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</si>
  <si>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</si>
  <si>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</si>
  <si>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</si>
  <si>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</si>
  <si>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</si>
  <si>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</si>
  <si>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</si>
  <si>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</si>
  <si>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</si>
  <si>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</si>
  <si>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</si>
  <si>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</si>
  <si>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</si>
  <si>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</si>
  <si>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</si>
  <si>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</si>
  <si>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</si>
  <si>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</si>
  <si>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</si>
  <si>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</si>
  <si>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</si>
  <si>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</si>
  <si>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</si>
  <si>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</si>
  <si>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</si>
  <si>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</si>
  <si>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</si>
  <si>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</si>
  <si>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</si>
  <si>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</si>
  <si>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</si>
  <si>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</si>
  <si>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</si>
  <si>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</si>
  <si>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</si>
  <si>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</si>
  <si>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</si>
  <si>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</si>
  <si>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</si>
  <si>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</si>
  <si>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</si>
  <si>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</si>
  <si>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</si>
  <si>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</si>
  <si>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</si>
  <si>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</si>
  <si>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</si>
  <si>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</si>
  <si>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</si>
  <si>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</si>
  <si>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</si>
  <si>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</si>
  <si>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</si>
  <si>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</si>
  <si>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</si>
  <si>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</si>
  <si>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</si>
  <si>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</si>
  <si>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</si>
  <si>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</si>
  <si>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</si>
  <si>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</si>
  <si>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</si>
  <si>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</si>
  <si>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</si>
  <si>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</si>
  <si>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</si>
  <si>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</si>
  <si>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</si>
  <si>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</si>
  <si>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</si>
  <si>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</si>
  <si>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</si>
  <si>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</si>
  <si>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</si>
  <si>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</si>
  <si>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</si>
  <si>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</si>
  <si>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</si>
  <si>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</si>
  <si>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</si>
  <si>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</si>
  <si>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</si>
  <si>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</si>
  <si>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</si>
  <si>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</si>
  <si>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</si>
  <si>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</si>
  <si>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</si>
  <si>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</si>
  <si>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</si>
  <si>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</si>
  <si>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</si>
  <si>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</si>
  <si>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</si>
  <si>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</si>
  <si>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</si>
  <si>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</si>
  <si>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</si>
  <si>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</si>
  <si>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</si>
  <si>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</si>
  <si>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</si>
  <si>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</si>
  <si>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</si>
  <si>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</si>
  <si>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</si>
  <si>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</si>
  <si>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</si>
  <si>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</si>
  <si>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</si>
  <si>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</si>
  <si>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</si>
  <si>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</si>
  <si>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</si>
  <si>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</si>
  <si>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</si>
  <si>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</si>
  <si>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</si>
  <si>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</si>
  <si>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</si>
  <si>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</si>
  <si>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</si>
  <si>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</si>
  <si>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</si>
  <si>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</si>
  <si>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</si>
  <si>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</si>
  <si>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</si>
  <si>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</si>
  <si>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</si>
  <si>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</si>
  <si>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</si>
  <si>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</si>
  <si>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</si>
  <si>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</si>
  <si>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</si>
  <si>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</si>
  <si>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</si>
  <si>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</si>
  <si>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</si>
  <si>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</si>
  <si>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</si>
  <si>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</si>
  <si>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</si>
  <si>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</si>
  <si>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</si>
  <si>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</si>
  <si>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</si>
  <si>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</si>
  <si>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</si>
  <si>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</si>
  <si>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</si>
  <si>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</si>
  <si>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</si>
  <si>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</si>
  <si>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</si>
  <si>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</si>
  <si>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</si>
  <si>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</si>
  <si>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</si>
  <si>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</si>
  <si>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</si>
  <si>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</si>
  <si>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</si>
  <si>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</si>
  <si>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</si>
  <si>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</si>
  <si>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</si>
  <si>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</si>
  <si>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</si>
  <si>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</si>
  <si>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</si>
  <si>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</si>
  <si>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</si>
  <si>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</si>
  <si>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</si>
  <si>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</si>
  <si>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</si>
  <si>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</si>
  <si>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</si>
  <si>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</si>
  <si>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</si>
  <si>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</si>
  <si>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</si>
  <si>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</si>
  <si>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</si>
  <si>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</si>
  <si>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</si>
  <si>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</si>
  <si>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</si>
  <si>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</si>
  <si>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</si>
  <si>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</si>
  <si>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</si>
  <si>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</si>
  <si>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</si>
  <si>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</si>
  <si>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</si>
  <si>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</si>
  <si>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</si>
  <si>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</si>
  <si>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</si>
  <si>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</si>
  <si>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</si>
  <si>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</si>
  <si>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</si>
  <si>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</si>
  <si>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</si>
  <si>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</si>
  <si>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</si>
  <si>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</si>
  <si>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</si>
  <si>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</si>
  <si>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</si>
  <si>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</si>
  <si>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</si>
  <si>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</si>
  <si>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</si>
  <si>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</si>
  <si>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</si>
  <si>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</si>
  <si>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</si>
  <si>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</si>
  <si>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</si>
  <si>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</si>
  <si>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</si>
  <si>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</si>
  <si>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</si>
  <si>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</si>
  <si>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</si>
  <si>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</si>
  <si>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</si>
  <si>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</si>
  <si>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</si>
  <si>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</si>
  <si>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</si>
  <si>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</si>
  <si>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</si>
  <si>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</si>
  <si>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</si>
  <si>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</si>
  <si>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</si>
  <si>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</si>
  <si>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</si>
  <si>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</si>
  <si>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</si>
  <si>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</si>
  <si>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</si>
  <si>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</si>
  <si>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</si>
  <si>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</si>
  <si>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</si>
  <si>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</si>
  <si>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</si>
  <si>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</si>
  <si>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</si>
  <si>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</si>
  <si>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</si>
  <si>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</si>
  <si>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</si>
  <si>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</si>
  <si>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</si>
  <si>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</si>
  <si>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</si>
  <si>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</si>
  <si>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</si>
  <si>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</si>
  <si>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</si>
  <si>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</si>
  <si>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</si>
  <si>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</si>
  <si>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</si>
  <si>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</si>
  <si>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</si>
  <si>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</si>
  <si>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</si>
  <si>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</si>
  <si>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</si>
  <si>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</si>
  <si>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</si>
  <si>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</si>
  <si>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</si>
  <si>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</si>
  <si>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</si>
  <si>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</si>
  <si>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</si>
  <si>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</si>
  <si>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</si>
  <si>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</si>
  <si>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</si>
  <si>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</si>
  <si>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</si>
  <si>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</si>
  <si>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</si>
  <si>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</si>
  <si>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</si>
  <si>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</si>
  <si>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</si>
  <si>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</si>
  <si>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</si>
  <si>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</si>
  <si>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</si>
  <si>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</si>
  <si>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</si>
  <si>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</si>
  <si>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</si>
  <si>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</si>
  <si>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</si>
  <si>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</si>
  <si>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</si>
  <si>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</si>
  <si>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</si>
  <si>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</si>
  <si>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</si>
  <si>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</si>
  <si>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</si>
  <si>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</si>
  <si>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</si>
  <si>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</si>
  <si>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</si>
  <si>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</si>
  <si>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</si>
  <si>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</si>
  <si>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</si>
  <si>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</si>
  <si>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</si>
  <si>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</si>
  <si>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</si>
  <si>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</si>
  <si>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</si>
  <si>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</si>
  <si>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</si>
  <si>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</si>
  <si>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</si>
  <si>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</si>
  <si>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</si>
  <si>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</si>
  <si>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</si>
  <si>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</si>
  <si>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</si>
  <si>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</si>
  <si>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</si>
  <si>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</si>
  <si>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</si>
  <si>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</si>
  <si>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</si>
  <si>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</si>
  <si>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</si>
  <si>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</si>
  <si>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</si>
  <si>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</si>
  <si>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</si>
  <si>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</si>
  <si>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</si>
  <si>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</si>
  <si>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</si>
  <si>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</si>
  <si>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</si>
  <si>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</si>
  <si>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</si>
  <si>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</si>
  <si>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</si>
  <si>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</si>
  <si>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</si>
  <si>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</si>
  <si>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</si>
  <si>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</si>
  <si>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</si>
  <si>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</si>
  <si>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</si>
  <si>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</si>
  <si>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</si>
  <si>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</si>
  <si>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</si>
  <si>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</si>
  <si>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</si>
  <si>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</si>
  <si>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</si>
  <si>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</si>
  <si>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</si>
  <si>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</si>
  <si>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</si>
  <si>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</si>
  <si>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</si>
  <si>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</si>
  <si>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</si>
  <si>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</si>
  <si>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</si>
  <si>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</si>
  <si>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</si>
  <si>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</si>
  <si>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</si>
  <si>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</si>
  <si>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</si>
  <si>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</si>
  <si>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</si>
  <si>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</si>
  <si>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</si>
  <si>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</si>
  <si>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</si>
  <si>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</si>
  <si>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</si>
  <si>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</si>
  <si>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</si>
  <si>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</si>
  <si>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</si>
  <si>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</si>
  <si>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</si>
  <si>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</si>
  <si>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</si>
  <si>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</si>
  <si>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</si>
  <si>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</si>
  <si>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</si>
  <si>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</si>
  <si>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</si>
  <si>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</si>
  <si>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</si>
  <si>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</si>
  <si>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</si>
  <si>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</si>
  <si>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</si>
  <si>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</si>
  <si>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</si>
  <si>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</si>
  <si>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</si>
  <si>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</si>
  <si>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</si>
  <si>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</si>
  <si>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</si>
  <si>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</si>
  <si>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</si>
  <si>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</si>
  <si>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</si>
  <si>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</si>
  <si>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</si>
  <si>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</si>
  <si>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</si>
  <si>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</si>
  <si>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</si>
  <si>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</si>
  <si>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</si>
  <si>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</si>
  <si>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</si>
  <si>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</si>
  <si>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</si>
  <si>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</si>
  <si>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</si>
  <si>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</si>
  <si>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</si>
  <si>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</si>
  <si>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</si>
  <si>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</si>
  <si>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</si>
  <si>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</si>
  <si>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</si>
  <si>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</si>
  <si>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</si>
  <si>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</si>
  <si>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</si>
  <si>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</si>
  <si>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</si>
  <si>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</si>
  <si>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</si>
  <si>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</si>
  <si>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</si>
  <si>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</si>
  <si>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</si>
  <si>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</si>
  <si>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</si>
  <si>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</si>
  <si>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</si>
  <si>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</si>
  <si>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</si>
  <si>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</si>
  <si>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</si>
  <si>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</si>
  <si>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</si>
  <si>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</si>
  <si>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</si>
  <si>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</si>
  <si>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</si>
  <si>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</si>
  <si>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</si>
  <si>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</si>
  <si>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</si>
  <si>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</si>
  <si>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</si>
  <si>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</si>
  <si>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</si>
  <si>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</si>
  <si>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</si>
  <si>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</si>
  <si>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</si>
  <si>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</si>
  <si>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</si>
  <si>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</si>
  <si>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</si>
  <si>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</si>
  <si>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</si>
  <si>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</si>
  <si>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</si>
  <si>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</si>
  <si>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</si>
  <si>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</si>
  <si>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</si>
  <si>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</si>
  <si>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</si>
  <si>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</si>
  <si>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</si>
  <si>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</si>
  <si>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</si>
  <si>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</si>
  <si>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</si>
  <si>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</si>
  <si>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</si>
  <si>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</si>
  <si>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</si>
  <si>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</si>
  <si>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</si>
  <si>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</si>
  <si>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</si>
  <si>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</si>
  <si>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</si>
  <si>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</si>
  <si>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</si>
  <si>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</si>
  <si>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</si>
  <si>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</si>
  <si>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</si>
  <si>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</si>
  <si>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</si>
  <si>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</si>
  <si>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</si>
  <si>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</si>
  <si>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</si>
  <si>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</si>
  <si>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</si>
  <si>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</si>
  <si>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</si>
  <si>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</si>
  <si>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</si>
  <si>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</si>
  <si>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</si>
  <si>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</si>
  <si>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</si>
  <si>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</si>
  <si>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</si>
  <si>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</si>
  <si>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</si>
  <si>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</si>
  <si>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</si>
  <si>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</si>
  <si>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</si>
  <si>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</si>
  <si>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</si>
  <si>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</si>
  <si>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</si>
  <si>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</si>
  <si>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</si>
  <si>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</si>
  <si>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</si>
  <si>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</si>
  <si>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</si>
  <si>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</si>
  <si>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</si>
  <si>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</si>
  <si>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</si>
  <si>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</si>
  <si>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</si>
  <si>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</si>
  <si>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</si>
  <si>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</si>
  <si>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</si>
  <si>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</si>
  <si>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</si>
  <si>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</si>
  <si>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</si>
  <si>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</si>
  <si>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</si>
  <si>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</si>
  <si>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</si>
  <si>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</si>
  <si>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</si>
  <si>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</si>
  <si>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</si>
  <si>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</si>
  <si>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</si>
  <si>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</si>
  <si>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</si>
  <si>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</si>
  <si>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</si>
  <si>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</si>
  <si>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</si>
  <si>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</si>
  <si>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</si>
  <si>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</si>
  <si>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</si>
  <si>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</si>
  <si>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</si>
  <si>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</si>
  <si>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</si>
  <si>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</si>
  <si>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</si>
  <si>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</si>
  <si>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</si>
  <si>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</si>
  <si>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</si>
  <si>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</si>
  <si>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</si>
  <si>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</si>
  <si>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</si>
  <si>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</si>
  <si>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</si>
  <si>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</si>
  <si>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</si>
  <si>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</si>
  <si>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</si>
  <si>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</si>
  <si>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</si>
  <si>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</si>
  <si>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</si>
  <si>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</si>
  <si>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</si>
  <si>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</si>
  <si>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</si>
  <si>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</si>
  <si>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</si>
  <si>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</si>
  <si>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</si>
  <si>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</si>
  <si>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</si>
  <si>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</si>
  <si>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</si>
  <si>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</si>
  <si>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</si>
  <si>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</si>
  <si>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</si>
  <si>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</si>
  <si>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</si>
  <si>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</si>
  <si>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</si>
  <si>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</si>
  <si>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</si>
  <si>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</si>
  <si>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</si>
  <si>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</si>
  <si>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</si>
  <si>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</si>
  <si>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</si>
  <si>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</si>
  <si>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</si>
  <si>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</si>
  <si>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</si>
  <si>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</si>
  <si>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</si>
  <si>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</si>
  <si>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</si>
  <si>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</si>
  <si>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</si>
  <si>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</si>
  <si>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</si>
  <si>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</si>
  <si>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</si>
  <si>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</si>
  <si>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</si>
  <si>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</si>
  <si>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</si>
  <si>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</si>
  <si>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</si>
  <si>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</si>
  <si>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</si>
  <si>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</si>
  <si>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</si>
  <si>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</si>
  <si>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</si>
  <si>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</si>
  <si>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</si>
  <si>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</si>
  <si>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</si>
  <si>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</si>
  <si>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</si>
  <si>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</si>
  <si>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</si>
  <si>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</si>
  <si>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</si>
  <si>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</si>
  <si>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</si>
  <si>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</si>
  <si>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</si>
  <si>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</si>
  <si>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</si>
  <si>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</si>
  <si>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</si>
  <si>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</si>
  <si>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</si>
  <si>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</si>
  <si>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</si>
  <si>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</si>
  <si>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</si>
  <si>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</si>
  <si>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</si>
  <si>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</si>
  <si>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</si>
  <si>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</si>
  <si>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</si>
  <si>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</si>
  <si>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</si>
  <si>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</si>
  <si>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</si>
  <si>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</si>
  <si>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</si>
  <si>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</si>
  <si>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</si>
  <si>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</si>
  <si>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</si>
  <si>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</si>
  <si>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</si>
  <si>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</si>
  <si>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</si>
  <si>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</si>
  <si>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</si>
  <si>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</si>
  <si>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</si>
  <si>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</si>
  <si>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</si>
  <si>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</si>
  <si>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</si>
  <si>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</si>
  <si>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</si>
  <si>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</si>
  <si>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</si>
  <si>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</si>
  <si>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</si>
  <si>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</si>
  <si>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</si>
  <si>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</si>
  <si>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</si>
  <si>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</si>
  <si>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</si>
  <si>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</si>
  <si>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</si>
  <si>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</si>
  <si>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</si>
  <si>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</si>
  <si>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</si>
  <si>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</si>
  <si>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</si>
  <si>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</si>
  <si>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</si>
  <si>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</si>
  <si>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</si>
  <si>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</si>
  <si>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</si>
  <si>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</si>
  <si>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</si>
  <si>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</si>
  <si>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</si>
  <si>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</si>
  <si>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</si>
  <si>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</si>
  <si>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</si>
  <si>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</si>
  <si>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</si>
  <si>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</si>
  <si>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</si>
  <si>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</si>
  <si>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</si>
  <si>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</si>
  <si>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</si>
  <si>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</si>
  <si>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</si>
  <si>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</si>
  <si>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</si>
  <si>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</si>
  <si>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</si>
  <si>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</si>
  <si>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</si>
  <si>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</si>
  <si>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</si>
  <si>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</si>
  <si>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</si>
  <si>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</si>
  <si>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</si>
  <si>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</si>
  <si>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</si>
  <si>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</si>
  <si>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</si>
  <si>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</si>
  <si>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</si>
  <si>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</si>
  <si>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</si>
  <si>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</si>
  <si>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</si>
  <si>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</si>
  <si>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</si>
  <si>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</si>
  <si>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</si>
  <si>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</si>
  <si>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</si>
  <si>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</si>
  <si>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</si>
  <si>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</si>
  <si>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</si>
  <si>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</si>
  <si>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</si>
  <si>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</si>
  <si>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</si>
  <si>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</si>
  <si>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</si>
  <si>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</si>
  <si>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</si>
  <si>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</si>
  <si>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</si>
  <si>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</si>
  <si>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</si>
  <si>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</si>
  <si>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</si>
  <si>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</si>
  <si>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</si>
  <si>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</si>
  <si>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</si>
  <si>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</si>
  <si>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</si>
  <si>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</si>
  <si>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</si>
  <si>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</si>
  <si>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</si>
  <si>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</si>
  <si>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</si>
  <si>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</si>
  <si>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</si>
  <si>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</si>
  <si>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</si>
  <si>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</si>
  <si>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</si>
  <si>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</si>
  <si>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</si>
  <si>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</si>
  <si>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</si>
  <si>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</si>
  <si>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</si>
  <si>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</si>
  <si>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</si>
  <si>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</si>
  <si>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</si>
  <si>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</si>
  <si>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</si>
  <si>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</si>
  <si>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</si>
  <si>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</si>
  <si>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</si>
  <si>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</si>
  <si>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</si>
  <si>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</si>
  <si>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</si>
  <si>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</si>
  <si>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</si>
  <si>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</si>
  <si>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</si>
  <si>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</si>
  <si>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</si>
  <si>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</si>
  <si>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</si>
  <si>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</si>
  <si>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</si>
  <si>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</si>
  <si>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</si>
  <si>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</si>
  <si>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</si>
  <si>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</si>
  <si>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</si>
  <si>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</si>
  <si>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</si>
  <si>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</si>
  <si>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</si>
  <si>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</si>
  <si>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</si>
  <si>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</si>
  <si>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</si>
  <si>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</si>
  <si>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</si>
  <si>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</si>
  <si>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</si>
  <si>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</si>
  <si>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</si>
  <si>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</si>
  <si>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</si>
  <si>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</si>
  <si>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</si>
  <si>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</si>
  <si>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</si>
  <si>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</si>
  <si>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</si>
  <si>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</si>
  <si>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</si>
  <si>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</si>
  <si>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</si>
  <si>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</si>
  <si>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</si>
  <si>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</si>
  <si>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</si>
  <si>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</si>
  <si>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</si>
  <si>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</si>
  <si>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</si>
  <si>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</si>
  <si>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</si>
  <si>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</si>
  <si>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</si>
  <si>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</si>
  <si>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</si>
  <si>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</si>
  <si>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</si>
  <si>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</si>
  <si>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</si>
  <si>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</si>
  <si>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</si>
  <si>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</si>
  <si>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</si>
  <si>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</si>
  <si>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</si>
  <si>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</si>
  <si>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</si>
  <si>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</si>
  <si>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</si>
  <si>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</si>
  <si>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</si>
  <si>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</si>
  <si>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</si>
  <si>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</si>
  <si>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</si>
  <si>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</si>
  <si>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</si>
  <si>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</si>
  <si>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</si>
  <si>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</si>
  <si>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</si>
  <si>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</si>
  <si>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</si>
  <si>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</si>
  <si>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</si>
  <si>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</si>
  <si>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</si>
  <si>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</si>
  <si>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</si>
  <si>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</si>
  <si>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</si>
  <si>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</si>
  <si>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</si>
  <si>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</si>
  <si>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</si>
  <si>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</si>
  <si>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</si>
  <si>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</si>
  <si>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</si>
  <si>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</si>
  <si>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</si>
  <si>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</si>
  <si>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</si>
  <si>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</si>
  <si>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</si>
  <si>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</si>
  <si>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</si>
  <si>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</si>
  <si>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</si>
  <si>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</si>
  <si>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</si>
  <si>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</si>
  <si>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</si>
  <si>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</si>
  <si>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</si>
  <si>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</si>
  <si>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</si>
  <si>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</si>
  <si>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</si>
  <si>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</si>
  <si>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</si>
  <si>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</si>
  <si>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</si>
  <si>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</si>
  <si>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</si>
  <si>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</si>
  <si>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</si>
  <si>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</si>
  <si>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</si>
  <si>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</si>
  <si>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</si>
  <si>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</si>
  <si>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</si>
  <si>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</si>
  <si>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</si>
  <si>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</si>
  <si>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</si>
  <si>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</si>
  <si>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</si>
  <si>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</si>
  <si>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</si>
  <si>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</si>
  <si>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</si>
  <si>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</si>
  <si>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</si>
  <si>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</si>
  <si>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</si>
  <si>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</si>
  <si>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</si>
  <si>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</si>
  <si>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</si>
  <si>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</si>
  <si>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</si>
  <si>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</si>
  <si>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</si>
  <si>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</si>
  <si>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</si>
  <si>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</si>
  <si>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</si>
  <si>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</si>
  <si>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</si>
  <si>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</si>
  <si>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</si>
  <si>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</si>
  <si>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</si>
  <si>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</si>
  <si>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</si>
  <si>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</si>
  <si>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</si>
  <si>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</si>
  <si>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</si>
  <si>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</si>
  <si>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</si>
  <si>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</si>
  <si>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</si>
  <si>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</si>
  <si>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</si>
  <si>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</si>
  <si>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</si>
  <si>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</si>
  <si>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</si>
  <si>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</si>
  <si>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</si>
  <si>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</si>
  <si>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</si>
  <si>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</si>
  <si>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</si>
  <si>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</si>
  <si>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</si>
  <si>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</si>
  <si>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</si>
  <si>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</si>
  <si>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</si>
  <si>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</si>
  <si>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</si>
  <si>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</si>
  <si>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</si>
  <si>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</si>
  <si>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</si>
  <si>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</si>
  <si>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</si>
  <si>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</si>
  <si>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</si>
  <si>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</si>
  <si>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</si>
  <si>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</si>
  <si>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</si>
  <si>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</si>
  <si>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</si>
  <si>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</si>
  <si>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</si>
  <si>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</si>
  <si>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</si>
  <si>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</si>
  <si>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</si>
  <si>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</si>
  <si>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</si>
  <si>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</si>
  <si>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</si>
  <si>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</si>
  <si>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</si>
  <si>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</si>
  <si>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</si>
  <si>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</si>
  <si>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</si>
  <si>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</si>
  <si>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</si>
  <si>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</si>
  <si>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</si>
  <si>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</si>
  <si>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</si>
  <si>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</si>
  <si>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</si>
  <si>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</si>
  <si>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</si>
  <si>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</si>
  <si>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</si>
  <si>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</si>
  <si>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</si>
  <si>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</si>
  <si>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</si>
  <si>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</si>
  <si>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</si>
  <si>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</si>
  <si>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</si>
  <si>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</si>
  <si>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</si>
  <si>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</si>
  <si>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</si>
  <si>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</si>
  <si>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</si>
  <si>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</si>
  <si>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</si>
  <si>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</si>
  <si>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</si>
  <si>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</si>
  <si>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</si>
  <si>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</si>
  <si>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</si>
  <si>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</si>
  <si>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</si>
  <si>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</si>
  <si>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</si>
  <si>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</si>
  <si>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</si>
  <si>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</si>
  <si>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</si>
  <si>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</si>
  <si>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</si>
  <si>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</si>
  <si>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</si>
  <si>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</si>
  <si>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</si>
  <si>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</si>
  <si>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</si>
  <si>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</si>
  <si>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</si>
  <si>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</si>
  <si>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</si>
  <si>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</si>
  <si>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</si>
  <si>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</si>
  <si>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</si>
  <si>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</si>
  <si>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</si>
  <si>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</si>
  <si>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</si>
  <si>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</si>
  <si>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</si>
  <si>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</si>
  <si>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</si>
  <si>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</si>
  <si>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</si>
  <si>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</si>
  <si>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</si>
  <si>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</si>
  <si>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</si>
  <si>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</si>
  <si>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</si>
  <si>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</si>
  <si>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</si>
  <si>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</si>
  <si>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</si>
  <si>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</si>
  <si>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</si>
  <si>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</si>
  <si>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</si>
  <si>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</si>
  <si>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</si>
  <si>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</si>
  <si>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</si>
  <si>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</si>
  <si>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</si>
  <si>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</si>
  <si>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</si>
  <si>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</si>
  <si>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</si>
  <si>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</si>
  <si>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</si>
  <si>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</si>
  <si>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</si>
  <si>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</si>
  <si>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</si>
  <si>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</si>
  <si>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</si>
  <si>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</si>
  <si>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</si>
  <si>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</si>
  <si>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</si>
  <si>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</si>
  <si>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</si>
  <si>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</si>
  <si>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</si>
  <si>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</si>
  <si>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</si>
  <si>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</si>
  <si>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</si>
  <si>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</si>
  <si>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</si>
  <si>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</si>
  <si>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</si>
  <si>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</si>
  <si>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</si>
  <si>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</si>
  <si>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</si>
  <si>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</si>
  <si>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</si>
  <si>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</si>
  <si>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</si>
  <si>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</si>
  <si>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</si>
  <si>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</si>
  <si>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</si>
  <si>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</si>
  <si>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</si>
  <si>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</si>
  <si>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</si>
  <si>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</si>
  <si>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</si>
  <si>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</si>
  <si>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</si>
  <si>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</si>
  <si>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</si>
  <si>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</si>
  <si>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</si>
  <si>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</si>
  <si>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</si>
  <si>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</si>
  <si>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</si>
  <si>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</si>
  <si>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</si>
  <si>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</si>
  <si>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</si>
  <si>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</si>
  <si>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</si>
  <si>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</si>
  <si>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</si>
  <si>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</si>
  <si>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</si>
  <si>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</si>
  <si>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</si>
  <si>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</si>
  <si>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</si>
  <si>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</si>
  <si>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</si>
  <si>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</si>
  <si>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</si>
  <si>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</si>
  <si>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</si>
  <si>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</si>
  <si>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</si>
  <si>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</si>
  <si>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</si>
  <si>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</si>
  <si>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</si>
  <si>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</si>
  <si>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</si>
  <si>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</si>
  <si>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</si>
  <si>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</si>
  <si>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</si>
  <si>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</si>
  <si>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</si>
  <si>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</si>
  <si>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</si>
  <si>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</si>
  <si>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</si>
  <si>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</si>
  <si>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</si>
  <si>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</si>
  <si>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</si>
  <si>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</si>
  <si>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</si>
  <si>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</si>
  <si>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</si>
  <si>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</si>
  <si>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</si>
  <si>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</si>
  <si>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</si>
  <si>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</si>
  <si>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</si>
  <si>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</si>
  <si>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</si>
  <si>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</si>
  <si>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</si>
  <si>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</si>
  <si>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</si>
  <si>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</si>
  <si>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</si>
  <si>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</si>
  <si>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</si>
  <si>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</si>
  <si>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</si>
  <si>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</si>
  <si>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</si>
  <si>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</si>
  <si>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</si>
  <si>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</si>
  <si>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</si>
  <si>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</si>
  <si>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</si>
  <si>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</si>
  <si>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</si>
  <si>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</si>
  <si>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</si>
  <si>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</si>
  <si>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</si>
  <si>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</si>
  <si>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</si>
  <si>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</si>
  <si>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</si>
  <si>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</si>
  <si>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</si>
  <si>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</si>
  <si>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</si>
  <si>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</si>
  <si>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</si>
  <si>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</si>
  <si>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</si>
  <si>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</si>
  <si>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</si>
  <si>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</si>
  <si>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</si>
  <si>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</si>
  <si>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</si>
  <si>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</si>
  <si>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</si>
  <si>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</si>
  <si>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</si>
  <si>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</si>
  <si>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</si>
  <si>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</si>
  <si>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</si>
  <si>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</si>
  <si>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</si>
  <si>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</si>
  <si>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</si>
  <si>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</si>
  <si>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</si>
  <si>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</si>
  <si>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</si>
  <si>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</si>
  <si>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</si>
  <si>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</si>
  <si>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</si>
  <si>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</si>
  <si>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</si>
  <si>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</si>
  <si>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</si>
  <si>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</si>
  <si>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</si>
  <si>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</si>
  <si>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</si>
  <si>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</si>
  <si>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</si>
  <si>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</si>
  <si>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</si>
  <si>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</si>
  <si>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</si>
  <si>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</si>
  <si>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</si>
  <si>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</si>
  <si>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</si>
  <si>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</si>
  <si>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</si>
  <si>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</si>
  <si>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</si>
  <si>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</si>
  <si>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</si>
  <si>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</si>
  <si>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</si>
  <si>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</si>
  <si>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</si>
  <si>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</si>
  <si>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</si>
  <si>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</si>
  <si>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</si>
  <si>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</si>
  <si>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</si>
  <si>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</si>
  <si>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</si>
  <si>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</si>
  <si>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</si>
  <si>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</si>
  <si>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</si>
  <si>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</si>
  <si>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</si>
  <si>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</si>
  <si>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</si>
  <si>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</si>
  <si>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</si>
  <si>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</si>
  <si>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</si>
  <si>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</si>
  <si>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</si>
  <si>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</si>
  <si>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</si>
  <si>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</si>
  <si>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</si>
  <si>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</si>
  <si>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</si>
  <si>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</si>
  <si>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</si>
  <si>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</si>
  <si>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</si>
  <si>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</si>
  <si>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</si>
  <si>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</si>
  <si>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</si>
  <si>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</si>
  <si>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</si>
  <si>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</si>
  <si>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</si>
  <si>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</si>
  <si>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</si>
  <si>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</si>
  <si>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</si>
  <si>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</si>
  <si>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</si>
  <si>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</si>
  <si>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</si>
  <si>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</si>
  <si>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</si>
  <si>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</si>
  <si>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</si>
  <si>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</si>
  <si>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</si>
  <si>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</si>
  <si>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</si>
  <si>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</si>
  <si>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</si>
  <si>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</si>
  <si>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</si>
  <si>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</si>
  <si>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</si>
  <si>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</si>
  <si>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</si>
  <si>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</si>
  <si>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</si>
  <si>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</si>
  <si>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</si>
  <si>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</si>
  <si>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</si>
  <si>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</si>
  <si>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</si>
  <si>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</si>
  <si>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</si>
  <si>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</si>
  <si>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</si>
  <si>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</si>
  <si>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</si>
  <si>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</si>
  <si>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</si>
  <si>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</si>
  <si>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</si>
  <si>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</si>
  <si>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</si>
  <si>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</si>
  <si>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</si>
  <si>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</si>
  <si>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</si>
  <si>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</si>
  <si>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</si>
  <si>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</si>
  <si>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</si>
  <si>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</si>
  <si>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</si>
  <si>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</si>
  <si>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</si>
  <si>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</si>
  <si>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</si>
  <si>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</si>
  <si>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</si>
  <si>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</si>
  <si>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</si>
  <si>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</si>
  <si>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</si>
  <si>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</si>
  <si>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</si>
  <si>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</si>
  <si>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</si>
  <si>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</si>
  <si>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</si>
  <si>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</si>
  <si>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</si>
  <si>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</si>
  <si>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</si>
  <si>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</si>
  <si>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</si>
  <si>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</si>
  <si>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</si>
  <si>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</si>
  <si>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</si>
  <si>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</si>
  <si>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</si>
  <si>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</si>
  <si>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</si>
  <si>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</si>
  <si>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</si>
  <si>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</si>
  <si>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</si>
  <si>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</si>
  <si>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</si>
  <si>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</si>
  <si>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</si>
  <si>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</si>
  <si>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</si>
  <si>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</si>
  <si>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</si>
  <si>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</si>
  <si>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</si>
  <si>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</si>
  <si>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</si>
  <si>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</si>
  <si>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</si>
  <si>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</si>
  <si>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</si>
  <si>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</si>
  <si>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</si>
  <si>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</si>
  <si>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</si>
  <si>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</si>
  <si>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</si>
  <si>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</si>
  <si>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</si>
  <si>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</si>
  <si>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</si>
  <si>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</si>
  <si>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</si>
  <si>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</si>
  <si>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</si>
  <si>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</si>
  <si>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</si>
  <si>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</si>
  <si>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</si>
  <si>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</si>
  <si>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</si>
  <si>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</si>
  <si>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</si>
  <si>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</si>
  <si>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</si>
  <si>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</si>
  <si>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</si>
  <si>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</si>
  <si>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</si>
  <si>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</si>
  <si>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</si>
  <si>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</si>
  <si>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</si>
  <si>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</si>
  <si>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</si>
  <si>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</si>
  <si>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</si>
  <si>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</si>
  <si>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</si>
  <si>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</si>
  <si>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</si>
  <si>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</si>
  <si>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</si>
  <si>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</si>
  <si>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</si>
  <si>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</si>
  <si>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</si>
  <si>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</si>
  <si>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</si>
  <si>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</si>
  <si>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</si>
  <si>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</si>
  <si>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</si>
  <si>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</si>
  <si>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</si>
  <si>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</si>
  <si>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</si>
  <si>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</si>
  <si>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</si>
  <si>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</si>
  <si>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</si>
  <si>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</si>
  <si>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</si>
  <si>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</si>
  <si>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</si>
  <si>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</si>
  <si>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</si>
  <si>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</si>
  <si>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</si>
  <si>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</si>
  <si>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</si>
  <si>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</si>
  <si>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</si>
  <si>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</si>
  <si>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</si>
  <si>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</si>
  <si>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</si>
  <si>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</si>
  <si>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</si>
  <si>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</si>
  <si>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</si>
  <si>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</si>
  <si>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</si>
  <si>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</si>
  <si>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</si>
  <si>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</si>
  <si>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</si>
  <si>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</si>
  <si>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</si>
  <si>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</si>
  <si>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</si>
  <si>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</si>
  <si>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</si>
  <si>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</si>
  <si>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</si>
  <si>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</si>
  <si>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</si>
  <si>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</si>
  <si>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</si>
  <si>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</si>
  <si>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</si>
  <si>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</si>
  <si>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</si>
  <si>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</si>
  <si>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</si>
  <si>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</si>
  <si>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</si>
  <si>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</si>
  <si>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</si>
  <si>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</si>
  <si>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</si>
  <si>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</si>
  <si>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</si>
  <si>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</si>
  <si>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</si>
  <si>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</si>
  <si>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</si>
  <si>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</si>
  <si>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</si>
  <si>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</si>
  <si>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</si>
  <si>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</si>
  <si>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</si>
  <si>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</si>
  <si>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</si>
  <si>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</si>
  <si>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</si>
  <si>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</si>
  <si>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</si>
  <si>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</si>
  <si>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</si>
  <si>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</si>
  <si>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</si>
  <si>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</si>
  <si>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</si>
  <si>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</si>
  <si>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</si>
  <si>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</si>
  <si>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</si>
  <si>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</si>
  <si>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</si>
  <si>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</si>
  <si>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</si>
  <si>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</si>
  <si>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</si>
  <si>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</si>
  <si>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</si>
  <si>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</si>
  <si>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</si>
  <si>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</si>
  <si>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</si>
  <si>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</si>
  <si>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</si>
  <si>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</si>
  <si>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</si>
  <si>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</si>
  <si>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</si>
  <si>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</si>
  <si>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</si>
  <si>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</si>
  <si>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</si>
  <si>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</si>
  <si>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</si>
  <si>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</si>
  <si>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</si>
  <si>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</si>
  <si>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</si>
  <si>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</si>
  <si>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</si>
  <si>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</si>
  <si>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</si>
  <si>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</si>
  <si>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</si>
  <si>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</si>
  <si>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</si>
  <si>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</si>
  <si>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</si>
  <si>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</si>
  <si>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</si>
  <si>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</si>
  <si>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</si>
  <si>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</si>
  <si>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</si>
  <si>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</si>
  <si>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</si>
  <si>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</si>
  <si>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</si>
  <si>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</si>
  <si>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</si>
  <si>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</si>
  <si>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</si>
  <si>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</si>
  <si>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</si>
  <si>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</si>
  <si>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</si>
  <si>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</si>
  <si>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</si>
  <si>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</si>
  <si>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</si>
  <si>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</si>
  <si>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</si>
  <si>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</si>
  <si>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</si>
  <si>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</si>
  <si>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</si>
  <si>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</si>
  <si>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</si>
  <si>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</si>
  <si>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</si>
  <si>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</si>
  <si>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</si>
  <si>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</si>
  <si>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</si>
  <si>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</si>
  <si>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</si>
  <si>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</si>
  <si>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</si>
  <si>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</si>
  <si>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</si>
  <si>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</si>
  <si>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</si>
  <si>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</si>
  <si>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</si>
  <si>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</si>
  <si>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</si>
  <si>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</si>
  <si>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</si>
  <si>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</si>
  <si>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</si>
  <si>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</si>
  <si>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</si>
  <si>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</si>
  <si>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</si>
  <si>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</si>
  <si>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</si>
  <si>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</si>
  <si>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</si>
  <si>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</si>
  <si>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</si>
  <si>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</si>
  <si>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</si>
  <si>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</si>
  <si>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</si>
  <si>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</si>
  <si>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</si>
  <si>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</si>
  <si>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</si>
  <si>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</si>
  <si>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</si>
  <si>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</si>
  <si>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</si>
  <si>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</si>
  <si>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</si>
  <si>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</si>
  <si>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</si>
  <si>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</si>
  <si>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</si>
  <si>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</si>
  <si>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</si>
  <si>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</si>
  <si>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</si>
  <si>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</si>
  <si>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</si>
  <si>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</si>
  <si>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</si>
  <si>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</si>
  <si>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</si>
  <si>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</si>
  <si>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</si>
  <si>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</si>
  <si>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</si>
  <si>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</si>
  <si>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</si>
  <si>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</si>
  <si>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</si>
  <si>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</si>
  <si>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</si>
  <si>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</si>
  <si>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</si>
  <si>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</si>
  <si>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</si>
  <si>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</si>
  <si>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</si>
  <si>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</si>
  <si>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</si>
  <si>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</si>
  <si>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</si>
  <si>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</si>
  <si>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</si>
  <si>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</si>
  <si>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</si>
  <si>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</si>
  <si>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</si>
  <si>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</si>
  <si>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</si>
  <si>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</si>
  <si>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</si>
  <si>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</si>
  <si>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</si>
  <si>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</si>
  <si>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</si>
  <si>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</si>
  <si>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</si>
  <si>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</si>
  <si>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</si>
  <si>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</si>
  <si>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</si>
  <si>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</si>
  <si>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</si>
  <si>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</si>
  <si>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</si>
  <si>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</si>
  <si>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</si>
  <si>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</si>
  <si>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</si>
  <si>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</si>
  <si>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</si>
  <si>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</si>
  <si>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</si>
  <si>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</si>
  <si>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</si>
  <si>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</si>
  <si>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</si>
  <si>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</si>
  <si>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</si>
  <si>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</si>
  <si>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</si>
  <si>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</si>
  <si>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</si>
  <si>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</si>
  <si>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</si>
  <si>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</si>
  <si>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</si>
  <si>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</si>
  <si>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</si>
  <si>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</si>
  <si>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</si>
  <si>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</si>
  <si>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</si>
  <si>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</si>
  <si>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</si>
  <si>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</si>
  <si>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</si>
  <si>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</si>
  <si>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</si>
  <si>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</si>
  <si>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</si>
  <si>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</si>
  <si>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</si>
  <si>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</si>
  <si>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</si>
  <si>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</si>
  <si>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</si>
  <si>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</si>
  <si>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</si>
  <si>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</si>
  <si>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</si>
  <si>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</si>
  <si>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</si>
  <si>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</si>
  <si>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</si>
  <si>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</si>
  <si>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</si>
  <si>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</si>
  <si>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</si>
  <si>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</si>
  <si>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</si>
  <si>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</si>
  <si>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</si>
  <si>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</si>
  <si>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</si>
  <si>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</si>
  <si>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</si>
  <si>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</si>
  <si>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</si>
  <si>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</si>
  <si>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</si>
  <si>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</si>
  <si>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</si>
  <si>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</si>
  <si>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</si>
  <si>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</si>
  <si>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</si>
  <si>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</si>
  <si>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</si>
  <si>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</si>
  <si>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</si>
  <si>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</si>
  <si>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</si>
  <si>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</si>
  <si>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</si>
  <si>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</si>
  <si>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</si>
  <si>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</si>
  <si>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</si>
  <si>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</si>
  <si>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</si>
  <si>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</si>
  <si>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</si>
  <si>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</si>
  <si>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</si>
  <si>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</si>
  <si>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</si>
  <si>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</si>
  <si>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</si>
  <si>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</si>
  <si>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</si>
  <si>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</si>
  <si>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</si>
  <si>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</si>
  <si>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</si>
  <si>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</si>
  <si>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</si>
  <si>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</si>
  <si>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</si>
  <si>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</si>
  <si>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</si>
  <si>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</si>
  <si>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</si>
  <si>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</si>
  <si>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</si>
  <si>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</si>
  <si>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</si>
  <si>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</si>
  <si>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</si>
  <si>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</si>
  <si>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</si>
  <si>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</si>
  <si>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</si>
  <si>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</si>
  <si>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</si>
  <si>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</si>
  <si>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</si>
  <si>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</si>
  <si>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</si>
  <si>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</si>
  <si>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</si>
  <si>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</si>
  <si>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</si>
  <si>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</si>
  <si>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</si>
  <si>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</si>
  <si>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</si>
  <si>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</si>
  <si>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</si>
  <si>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</si>
  <si>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</si>
  <si>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</si>
  <si>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</si>
  <si>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</si>
  <si>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</si>
  <si>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</si>
  <si>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</si>
  <si>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</si>
  <si>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</si>
  <si>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</si>
  <si>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</si>
  <si>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</si>
  <si>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</si>
  <si>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</si>
  <si>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</si>
  <si>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</si>
  <si>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</si>
  <si>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</si>
  <si>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</si>
  <si>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</si>
  <si>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</si>
  <si>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</si>
  <si>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</si>
  <si>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</si>
  <si>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</si>
  <si>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</si>
  <si>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</si>
  <si>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</si>
  <si>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</si>
  <si>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</si>
  <si>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</si>
  <si>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</si>
  <si>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</si>
  <si>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</si>
  <si>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</si>
  <si>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</si>
  <si>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</si>
  <si>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</si>
  <si>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</si>
  <si>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</si>
  <si>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</si>
  <si>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</si>
  <si>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</si>
  <si>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</si>
  <si>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</si>
  <si>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</si>
  <si>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</si>
  <si>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</si>
  <si>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</si>
  <si>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</si>
  <si>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</si>
  <si>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</si>
  <si>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</si>
  <si>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</si>
  <si>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</si>
  <si>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</si>
  <si>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</si>
  <si>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</si>
  <si>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</si>
  <si>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</si>
  <si>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</si>
  <si>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</si>
  <si>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</si>
  <si>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</si>
  <si>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</si>
  <si>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</si>
  <si>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</si>
  <si>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</si>
  <si>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</si>
  <si>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</si>
  <si>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</si>
  <si>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</si>
  <si>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</si>
  <si>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</si>
  <si>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</si>
  <si>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</si>
  <si>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</si>
  <si>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</si>
  <si>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</si>
  <si>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</si>
  <si>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</si>
  <si>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</si>
  <si>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</si>
  <si>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</si>
  <si>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</si>
  <si>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</si>
  <si>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</si>
  <si>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</si>
  <si>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</si>
  <si>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</si>
  <si>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</si>
  <si>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</si>
  <si>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</si>
  <si>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</si>
  <si>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</si>
  <si>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</si>
  <si>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</si>
  <si>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</si>
  <si>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</si>
  <si>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</si>
  <si>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</si>
  <si>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</si>
  <si>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</si>
  <si>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</si>
  <si>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</si>
  <si>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</si>
  <si>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</si>
  <si>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</si>
  <si>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</si>
  <si>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</si>
  <si>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</si>
  <si>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</si>
  <si>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</si>
  <si>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</si>
  <si>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</si>
  <si>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</si>
  <si>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</si>
  <si>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</si>
  <si>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</si>
  <si>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</si>
  <si>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</si>
  <si>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</si>
  <si>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</si>
  <si>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</si>
  <si>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</si>
  <si>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</si>
  <si>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</si>
  <si>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</si>
  <si>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</si>
  <si>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</si>
  <si>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</si>
  <si>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</si>
  <si>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</si>
  <si>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</si>
  <si>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</si>
  <si>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</si>
  <si>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</si>
  <si>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</si>
  <si>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</si>
  <si>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</si>
  <si>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</si>
  <si>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</si>
  <si>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</si>
  <si>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</si>
  <si>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</si>
  <si>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</si>
  <si>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</si>
  <si>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</si>
  <si>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</si>
  <si>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</si>
  <si>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</si>
  <si>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</si>
  <si>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</si>
  <si>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</si>
  <si>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</si>
  <si>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</si>
  <si>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</si>
  <si>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</si>
  <si>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</si>
  <si>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</si>
  <si>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</si>
  <si>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</si>
  <si>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</si>
  <si>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</si>
  <si>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</si>
  <si>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</si>
  <si>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</si>
  <si>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</si>
  <si>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</si>
  <si>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</si>
  <si>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</si>
  <si>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</si>
  <si>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</si>
  <si>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</si>
  <si>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</si>
  <si>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</si>
  <si>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</si>
  <si>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</si>
  <si>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</si>
  <si>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</si>
  <si>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</si>
  <si>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</si>
  <si>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</si>
  <si>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</si>
  <si>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</si>
  <si>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</si>
  <si>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</si>
  <si>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</si>
  <si>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</si>
  <si>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</si>
  <si>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</si>
  <si>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</si>
  <si>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</si>
  <si>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</si>
  <si>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</si>
  <si>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</si>
  <si>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</si>
  <si>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</si>
  <si>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</si>
  <si>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</si>
  <si>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</si>
  <si>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</si>
  <si>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</si>
  <si>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</si>
  <si>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</si>
  <si>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</si>
  <si>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</si>
  <si>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</si>
  <si>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</si>
  <si>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</si>
  <si>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</si>
  <si>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</si>
  <si>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</si>
  <si>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</si>
  <si>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</si>
  <si>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</si>
  <si>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</si>
  <si>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</si>
  <si>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</si>
  <si>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</si>
  <si>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</si>
  <si>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</si>
  <si>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</si>
  <si>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</si>
  <si>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</si>
  <si>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</si>
  <si>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</si>
  <si>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</si>
  <si>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</si>
  <si>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</si>
  <si>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</si>
  <si>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</si>
  <si>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</si>
  <si>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</si>
  <si>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</si>
  <si>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</si>
  <si>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</si>
  <si>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</si>
  <si>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</si>
  <si>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</si>
  <si>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</si>
  <si>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</si>
  <si>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</si>
  <si>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</si>
  <si>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</si>
  <si>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</si>
  <si>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</si>
  <si>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</si>
  <si>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</si>
  <si>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</si>
  <si>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</si>
  <si>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</si>
  <si>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</si>
  <si>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</si>
  <si>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</si>
  <si>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</si>
  <si>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</si>
  <si>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</si>
  <si>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</si>
  <si>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</si>
  <si>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</si>
  <si>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</si>
  <si>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</si>
  <si>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</si>
  <si>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</si>
  <si>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</si>
  <si>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</si>
  <si>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</si>
  <si>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</si>
  <si>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</si>
  <si>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</si>
  <si>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</si>
  <si>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</si>
  <si>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</si>
  <si>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</si>
  <si>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</si>
  <si>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</si>
  <si>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</si>
  <si>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</si>
  <si>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</si>
  <si>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</si>
  <si>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</si>
  <si>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</si>
  <si>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</si>
  <si>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</si>
  <si>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</si>
  <si>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</si>
  <si>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</si>
  <si>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</si>
  <si>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</si>
  <si>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</si>
  <si>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</si>
  <si>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</si>
  <si>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</si>
  <si>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</si>
  <si>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</si>
  <si>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</si>
  <si>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</si>
  <si>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</si>
  <si>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</si>
  <si>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</si>
  <si>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</si>
  <si>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</si>
  <si>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</si>
  <si>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</si>
  <si>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</si>
  <si>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</si>
  <si>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</si>
  <si>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</si>
  <si>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</si>
  <si>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</si>
  <si>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</si>
  <si>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</si>
  <si>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</si>
  <si>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</si>
  <si>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</si>
  <si>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</si>
  <si>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</si>
  <si>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</si>
  <si>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</si>
  <si>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</si>
  <si>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</si>
  <si>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</si>
  <si>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</si>
  <si>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</si>
  <si>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</si>
  <si>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</si>
  <si>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</si>
  <si>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</si>
  <si>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</si>
  <si>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</si>
  <si>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</si>
  <si>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</si>
  <si>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</si>
  <si>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</si>
  <si>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</si>
  <si>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</si>
  <si>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</si>
  <si>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</si>
  <si>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</si>
  <si>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</si>
  <si>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</si>
  <si>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</si>
  <si>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</si>
  <si>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</si>
  <si>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</si>
  <si>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</si>
  <si>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</si>
  <si>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</si>
  <si>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</si>
  <si>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</si>
  <si>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</si>
  <si>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</si>
  <si>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</si>
  <si>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</si>
  <si>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</si>
  <si>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</si>
  <si>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</si>
  <si>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</si>
  <si>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</si>
  <si>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</si>
  <si>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</si>
  <si>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</si>
  <si>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</si>
  <si>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</si>
  <si>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</si>
  <si>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</si>
  <si>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</si>
  <si>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</si>
  <si>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</si>
  <si>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</si>
  <si>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</si>
  <si>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</si>
  <si>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</si>
  <si>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</si>
  <si>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</si>
  <si>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</si>
  <si>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</si>
  <si>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</si>
  <si>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</si>
  <si>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</si>
  <si>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</si>
  <si>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</si>
  <si>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</si>
  <si>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</si>
  <si>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</si>
  <si>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</si>
  <si>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</si>
  <si>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</si>
  <si>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</si>
  <si>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</si>
  <si>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</si>
  <si>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</si>
  <si>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</si>
  <si>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</si>
  <si>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</si>
  <si>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</si>
  <si>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</si>
  <si>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</si>
  <si>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</si>
  <si>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</si>
  <si>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</si>
  <si>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</si>
  <si>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</si>
  <si>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</si>
  <si>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</si>
  <si>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</si>
  <si>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</si>
  <si>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</si>
  <si>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</si>
  <si>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</si>
  <si>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</si>
  <si>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</si>
  <si>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</si>
  <si>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</si>
  <si>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</si>
  <si>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</si>
  <si>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</si>
  <si>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</si>
  <si>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</si>
  <si>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</si>
  <si>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</si>
  <si>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</si>
  <si>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</si>
  <si>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</si>
  <si>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</si>
  <si>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</si>
  <si>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</si>
  <si>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</si>
  <si>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</si>
  <si>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</si>
  <si>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</si>
  <si>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</si>
  <si>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</si>
  <si>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</si>
  <si>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</si>
  <si>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</si>
  <si>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</si>
  <si>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</si>
  <si>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</si>
  <si>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</si>
  <si>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</si>
  <si>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</si>
  <si>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</si>
  <si>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</si>
  <si>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</si>
  <si>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</si>
  <si>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</si>
  <si>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</si>
  <si>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</si>
  <si>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</si>
  <si>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</si>
  <si>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</si>
  <si>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</si>
  <si>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</si>
  <si>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</si>
  <si>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</si>
  <si>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</si>
  <si>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</si>
  <si>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</si>
  <si>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</si>
  <si>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</si>
  <si>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</si>
  <si>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</si>
  <si>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</si>
  <si>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</si>
  <si>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</si>
  <si>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</si>
  <si>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</si>
  <si>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</si>
  <si>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</si>
  <si>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</si>
  <si>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</si>
  <si>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</si>
  <si>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</si>
  <si>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</si>
  <si>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</si>
  <si>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</si>
  <si>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</si>
  <si>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</si>
  <si>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</si>
  <si>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</si>
  <si>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</si>
  <si>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</si>
  <si>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</si>
  <si>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</si>
  <si>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</si>
  <si>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</si>
  <si>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</si>
  <si>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</si>
  <si>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</si>
  <si>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</si>
  <si>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</si>
  <si>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</si>
  <si>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</si>
  <si>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</si>
  <si>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</si>
  <si>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</si>
  <si>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</si>
  <si>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</si>
  <si>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</si>
  <si>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</si>
  <si>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</si>
  <si>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</si>
  <si>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</si>
  <si>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</si>
  <si>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</si>
  <si>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</si>
  <si>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</si>
  <si>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</si>
  <si>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</si>
  <si>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</si>
  <si>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</si>
  <si>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</si>
  <si>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</si>
  <si>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</si>
  <si>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</si>
  <si>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</si>
  <si>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</si>
  <si>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</si>
  <si>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</si>
  <si>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</si>
  <si>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</si>
  <si>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</si>
  <si>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</si>
  <si>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</si>
  <si>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</si>
  <si>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</si>
  <si>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</si>
  <si>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</si>
  <si>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</si>
  <si>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</si>
  <si>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</si>
  <si>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</si>
  <si>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</si>
  <si>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</si>
  <si>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</si>
  <si>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</si>
  <si>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</si>
  <si>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</si>
  <si>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</si>
  <si>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</si>
  <si>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</si>
  <si>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</si>
  <si>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</si>
  <si>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</si>
  <si>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</si>
  <si>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</si>
  <si>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</si>
  <si>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</si>
  <si>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</si>
  <si>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</si>
  <si>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</si>
  <si>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</si>
  <si>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</si>
  <si>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</si>
  <si>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</si>
  <si>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</si>
  <si>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</si>
  <si>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</si>
  <si>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</si>
  <si>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</si>
  <si>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</si>
  <si>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</si>
  <si>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</si>
  <si>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</si>
  <si>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</si>
  <si>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</si>
  <si>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</si>
  <si>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</si>
  <si>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</si>
  <si>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</si>
  <si>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</si>
  <si>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</si>
  <si>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</si>
  <si>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</si>
  <si>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</si>
  <si>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</si>
  <si>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</si>
  <si>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</si>
  <si>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</si>
  <si>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</si>
  <si>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</si>
  <si>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</si>
  <si>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</si>
  <si>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</si>
  <si>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</si>
  <si>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</si>
  <si>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</si>
  <si>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</si>
  <si>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</si>
  <si>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</si>
  <si>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</si>
  <si>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</si>
  <si>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</si>
  <si>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</si>
  <si>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</si>
  <si>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</si>
  <si>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</si>
  <si>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</si>
  <si>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</si>
  <si>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</si>
  <si>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</si>
  <si>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</si>
  <si>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</si>
  <si>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</si>
  <si>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</si>
  <si>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</si>
  <si>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</si>
  <si>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</si>
  <si>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</si>
  <si>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</si>
  <si>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</si>
  <si>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</si>
  <si>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</si>
  <si>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</si>
  <si>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</si>
  <si>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</si>
  <si>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</si>
  <si>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</si>
  <si>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</si>
  <si>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</si>
  <si>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</si>
  <si>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</si>
  <si>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</si>
  <si>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</si>
  <si>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</si>
  <si>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</si>
  <si>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</si>
  <si>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</si>
  <si>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</si>
  <si>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</si>
  <si>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</si>
  <si>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</si>
  <si>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</si>
  <si>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</si>
  <si>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</si>
  <si>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</si>
  <si>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</si>
  <si>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</si>
  <si>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</si>
  <si>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</si>
  <si>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</si>
  <si>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</si>
  <si>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</si>
  <si>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</si>
  <si>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</si>
  <si>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</si>
  <si>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</si>
  <si>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</si>
  <si>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</si>
  <si>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</si>
  <si>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</si>
  <si>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</si>
  <si>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</si>
  <si>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</si>
  <si>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</si>
  <si>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</si>
  <si>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</si>
  <si>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</si>
  <si>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</si>
  <si>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</si>
  <si>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</si>
  <si>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</si>
  <si>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</si>
  <si>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</si>
  <si>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</si>
  <si>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</si>
  <si>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</si>
  <si>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</si>
  <si>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</si>
  <si>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</si>
  <si>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</si>
  <si>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</si>
  <si>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</si>
  <si>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</si>
  <si>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</si>
  <si>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</si>
  <si>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</si>
  <si>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</si>
  <si>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</si>
  <si>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</si>
  <si>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</si>
  <si>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</si>
  <si>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</si>
  <si>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</si>
  <si>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</si>
  <si>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</si>
  <si>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</si>
  <si>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</si>
  <si>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</si>
  <si>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</si>
  <si>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</si>
  <si>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</si>
  <si>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</si>
  <si>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</si>
  <si>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</si>
  <si>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</si>
  <si>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</si>
  <si>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</si>
  <si>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</si>
  <si>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</si>
  <si>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</si>
  <si>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</si>
  <si>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</si>
  <si>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</si>
  <si>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</si>
  <si>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</si>
  <si>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</si>
  <si>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</si>
  <si>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</si>
  <si>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</si>
  <si>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</si>
  <si>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</si>
  <si>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</si>
  <si>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</si>
  <si>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</si>
  <si>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</si>
  <si>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</si>
  <si>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</si>
  <si>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</si>
  <si>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</si>
  <si>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</si>
  <si>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</si>
  <si>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</si>
  <si>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</si>
  <si>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</si>
  <si>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</si>
  <si>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</si>
  <si>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</si>
  <si>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</si>
  <si>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</si>
  <si>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</si>
  <si>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</si>
  <si>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</si>
  <si>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</si>
  <si>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</si>
  <si>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</si>
  <si>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</si>
  <si>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</si>
  <si>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</si>
  <si>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</si>
  <si>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</si>
  <si>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</si>
  <si>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</si>
  <si>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</si>
  <si>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</si>
  <si>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</si>
  <si>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</si>
  <si>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</si>
  <si>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</si>
  <si>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</si>
  <si>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</si>
  <si>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</si>
  <si>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</si>
  <si>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</si>
  <si>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</si>
  <si>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</si>
  <si>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</si>
  <si>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</si>
  <si>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</si>
  <si>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</si>
  <si>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</si>
  <si>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</si>
  <si>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</si>
  <si>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</si>
  <si>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</si>
  <si>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</si>
  <si>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</si>
  <si>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</si>
  <si>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</si>
  <si>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</si>
  <si>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</si>
  <si>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</si>
  <si>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</si>
  <si>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</si>
  <si>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</si>
  <si>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</si>
  <si>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</si>
  <si>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</si>
  <si>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</si>
  <si>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</si>
  <si>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</si>
  <si>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</si>
  <si>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</si>
  <si>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</si>
  <si>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</si>
  <si>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</si>
  <si>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</si>
  <si>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</si>
  <si>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</si>
  <si>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</si>
  <si>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</si>
  <si>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</si>
  <si>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</si>
  <si>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</si>
  <si>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</si>
  <si>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</si>
  <si>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</si>
  <si>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</si>
  <si>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</si>
  <si>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</si>
  <si>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</si>
  <si>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</si>
  <si>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</si>
  <si>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</si>
  <si>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</si>
  <si>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</si>
  <si>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</si>
  <si>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</si>
  <si>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</si>
  <si>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</si>
  <si>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</si>
  <si>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</si>
  <si>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</si>
  <si>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</si>
  <si>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</si>
  <si>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</si>
  <si>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</si>
  <si>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</si>
  <si>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</si>
  <si>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</si>
  <si>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</si>
  <si>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</si>
  <si>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</si>
  <si>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</si>
  <si>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</si>
  <si>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</si>
  <si>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</si>
  <si>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</si>
  <si>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</si>
  <si>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</si>
  <si>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</si>
  <si>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</si>
  <si>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</si>
  <si>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</si>
  <si>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</si>
  <si>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</si>
  <si>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</si>
  <si>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</si>
  <si>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</si>
  <si>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</si>
  <si>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</si>
  <si>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</si>
  <si>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</si>
  <si>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</si>
  <si>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</si>
  <si>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</si>
  <si>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</si>
  <si>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</si>
  <si>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</si>
  <si>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</si>
  <si>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</si>
  <si>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</si>
  <si>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</si>
  <si>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</si>
  <si>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</si>
  <si>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</si>
  <si>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</si>
  <si>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</si>
  <si>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</si>
  <si>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</si>
  <si>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</si>
  <si>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</si>
  <si>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</si>
  <si>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</si>
  <si>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</si>
  <si>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</si>
  <si>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</si>
  <si>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</si>
  <si>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</si>
  <si>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</si>
  <si>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</si>
  <si>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</si>
  <si>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</si>
  <si>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</si>
  <si>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</si>
  <si>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</si>
  <si>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</si>
  <si>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</si>
  <si>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</si>
  <si>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</si>
  <si>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</si>
  <si>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</si>
  <si>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</si>
  <si>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</si>
  <si>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</si>
  <si>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</si>
  <si>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</si>
  <si>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</si>
  <si>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</si>
  <si>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</si>
  <si>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</si>
  <si>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</si>
  <si>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</si>
  <si>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</si>
  <si>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</si>
  <si>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</si>
  <si>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</si>
  <si>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</si>
  <si>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</si>
  <si>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</si>
  <si>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</si>
  <si>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</si>
  <si>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</si>
  <si>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</si>
  <si>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</si>
  <si>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</si>
  <si>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</si>
  <si>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</si>
  <si>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</si>
  <si>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</si>
  <si>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</si>
  <si>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</si>
  <si>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</si>
  <si>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</si>
  <si>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</si>
  <si>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</si>
  <si>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</si>
  <si>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</si>
  <si>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</si>
  <si>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</si>
  <si>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</si>
  <si>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</si>
  <si>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</si>
  <si>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</si>
  <si>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</si>
  <si>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</si>
  <si>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</si>
  <si>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</si>
  <si>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</si>
  <si>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</si>
  <si>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</si>
  <si>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</si>
  <si>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</si>
  <si>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</si>
  <si>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</si>
  <si>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</si>
  <si>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</si>
  <si>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</si>
  <si>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</si>
  <si>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</si>
  <si>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</si>
  <si>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</si>
  <si>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</si>
  <si>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</si>
  <si>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</si>
  <si>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</si>
  <si>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</si>
  <si>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</si>
  <si>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</si>
  <si>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</si>
  <si>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</si>
  <si>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</si>
  <si>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</si>
  <si>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</si>
  <si>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</si>
  <si>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</si>
  <si>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</si>
  <si>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</si>
  <si>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</si>
  <si>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</si>
  <si>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</si>
  <si>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</si>
  <si>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</si>
  <si>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</si>
  <si>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</si>
  <si>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</si>
  <si>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</si>
  <si>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</si>
  <si>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</si>
  <si>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</si>
  <si>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</si>
  <si>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</si>
  <si>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</si>
  <si>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</si>
  <si>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</si>
  <si>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</si>
  <si>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</si>
  <si>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</si>
  <si>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</si>
  <si>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</si>
  <si>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</si>
  <si>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</si>
  <si>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</si>
  <si>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</si>
  <si>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</si>
  <si>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</si>
  <si>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</si>
  <si>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</si>
  <si>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</si>
  <si>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</si>
  <si>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</si>
  <si>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</si>
  <si>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</si>
  <si>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</si>
  <si>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</si>
  <si>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</si>
  <si>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</si>
  <si>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</si>
  <si>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</si>
  <si>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</si>
  <si>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</si>
  <si>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</si>
  <si>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</si>
  <si>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</si>
  <si>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</si>
  <si>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</si>
  <si>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</si>
  <si>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</si>
  <si>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</si>
  <si>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</si>
  <si>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</si>
  <si>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</si>
  <si>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</si>
  <si>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</si>
  <si>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</si>
  <si>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</si>
  <si>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</si>
  <si>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</si>
  <si>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</si>
  <si>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</si>
  <si>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</si>
  <si>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</si>
  <si>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</si>
  <si>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</si>
  <si>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</si>
  <si>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</si>
  <si>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</si>
  <si>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</si>
  <si>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</si>
  <si>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</si>
  <si>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</si>
  <si>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</si>
  <si>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</si>
  <si>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</si>
  <si>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</si>
  <si>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</si>
  <si>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</si>
  <si>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</si>
  <si>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</si>
  <si>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</si>
  <si>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</si>
  <si>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</si>
  <si>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</si>
  <si>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</si>
  <si>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</si>
  <si>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</si>
  <si>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</si>
  <si>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</si>
  <si>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</si>
  <si>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</si>
  <si>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</si>
  <si>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</si>
  <si>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</si>
  <si>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</si>
  <si>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</si>
  <si>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</si>
  <si>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</si>
  <si>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</si>
  <si>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</si>
  <si>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</si>
  <si>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</si>
  <si>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</si>
  <si>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</si>
  <si>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</si>
  <si>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</si>
  <si>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</si>
  <si>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</si>
  <si>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</si>
  <si>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</si>
  <si>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</si>
  <si>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</si>
  <si>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</si>
  <si>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</si>
  <si>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</si>
  <si>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</si>
  <si>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</si>
  <si>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</si>
  <si>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</si>
  <si>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</si>
  <si>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</si>
  <si>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</si>
  <si>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</si>
  <si>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</si>
  <si>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</si>
  <si>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</si>
  <si>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</si>
  <si>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</si>
  <si>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</si>
  <si>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</si>
  <si>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</si>
  <si>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</si>
  <si>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</si>
  <si>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</si>
  <si>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</si>
  <si>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</si>
  <si>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</si>
  <si>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</si>
  <si>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</si>
  <si>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</si>
  <si>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</si>
  <si>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</si>
  <si>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</si>
  <si>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</si>
  <si>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</si>
  <si>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</si>
  <si>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</si>
  <si>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</si>
  <si>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</si>
  <si>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</si>
  <si>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</si>
  <si>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</si>
  <si>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</si>
  <si>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</si>
  <si>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</si>
  <si>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</si>
  <si>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</si>
  <si>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</si>
  <si>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</si>
  <si>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</si>
  <si>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</si>
  <si>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</si>
  <si>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</si>
  <si>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</si>
  <si>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</si>
  <si>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</si>
  <si>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</si>
  <si>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</si>
  <si>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</si>
  <si>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</si>
  <si>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</si>
  <si>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</si>
  <si>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</si>
  <si>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</si>
  <si>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</si>
  <si>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</si>
  <si>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</si>
  <si>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</si>
  <si>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</si>
  <si>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</si>
  <si>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</si>
  <si>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</si>
  <si>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</si>
  <si>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</si>
  <si>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</si>
  <si>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</si>
  <si>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</si>
  <si>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</si>
  <si>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</si>
  <si>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</si>
  <si>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</si>
  <si>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</si>
  <si>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</si>
  <si>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</si>
  <si>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</si>
  <si>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</si>
  <si>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</si>
  <si>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</si>
  <si>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</si>
  <si>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</si>
  <si>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</si>
  <si>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</si>
  <si>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</si>
  <si>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</si>
  <si>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</si>
  <si>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</si>
  <si>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</si>
  <si>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</si>
  <si>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</si>
  <si>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</si>
  <si>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</si>
  <si>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</si>
  <si>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</si>
  <si>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</si>
  <si>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</si>
  <si>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</si>
  <si>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</si>
  <si>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</si>
  <si>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</si>
  <si>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</si>
  <si>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</si>
  <si>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</si>
  <si>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</si>
  <si>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</si>
  <si>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</si>
  <si>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</si>
  <si>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</si>
  <si>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</si>
  <si>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</si>
  <si>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</si>
  <si>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</si>
  <si>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</si>
  <si>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</si>
  <si>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</si>
  <si>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</si>
  <si>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</si>
  <si>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</si>
  <si>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</si>
  <si>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</si>
  <si>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</si>
  <si>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</si>
  <si>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</si>
  <si>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</si>
  <si>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</si>
  <si>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</si>
  <si>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</si>
  <si>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</si>
  <si>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</si>
  <si>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</si>
  <si>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</si>
  <si>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</si>
  <si>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</si>
  <si>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</si>
  <si>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</si>
  <si>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</si>
  <si>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</si>
  <si>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</si>
  <si>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</si>
  <si>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</si>
  <si>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</si>
  <si>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</si>
  <si>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</si>
  <si>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</si>
  <si>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</si>
  <si>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</si>
  <si>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</si>
  <si>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</si>
  <si>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</si>
  <si>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</si>
  <si>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</si>
  <si>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</si>
  <si>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</si>
  <si>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</si>
  <si>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</si>
  <si>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</si>
  <si>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</si>
  <si>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</si>
  <si>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</si>
  <si>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</si>
  <si>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</si>
  <si>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</si>
  <si>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</si>
  <si>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</si>
  <si>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</si>
  <si>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</si>
  <si>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</si>
  <si>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</si>
  <si>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</si>
  <si>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</si>
  <si>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</si>
  <si>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</si>
  <si>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</si>
  <si>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</si>
  <si>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</si>
  <si>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</si>
  <si>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</si>
  <si>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</si>
  <si>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</si>
  <si>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</si>
  <si>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</si>
  <si>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</si>
  <si>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</si>
  <si>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</si>
  <si>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</si>
  <si>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</si>
  <si>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</si>
  <si>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</si>
  <si>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</si>
  <si>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</si>
  <si>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</si>
  <si>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</si>
  <si>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</si>
  <si>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</si>
  <si>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</si>
  <si>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</si>
  <si>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</si>
  <si>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</si>
  <si>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</si>
  <si>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</si>
  <si>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</si>
  <si>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</si>
  <si>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</si>
  <si>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</si>
  <si>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</si>
  <si>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</si>
  <si>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</si>
  <si>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</si>
  <si>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</si>
  <si>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</si>
  <si>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</si>
  <si>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</si>
  <si>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</si>
  <si>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</si>
  <si>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</si>
  <si>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</si>
  <si>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</si>
  <si>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</si>
  <si>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</si>
  <si>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</si>
  <si>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</si>
  <si>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</si>
  <si>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</si>
  <si>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</si>
  <si>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</si>
  <si>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</si>
  <si>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</si>
  <si>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</si>
  <si>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</si>
  <si>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</si>
  <si>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</si>
  <si>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</si>
  <si>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</si>
  <si>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</si>
  <si>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</si>
  <si>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</si>
  <si>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</si>
  <si>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</si>
  <si>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</si>
  <si>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</si>
  <si>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</si>
  <si>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</si>
  <si>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</si>
  <si>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</si>
  <si>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</si>
  <si>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</si>
  <si>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</si>
  <si>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</si>
  <si>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</si>
  <si>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</si>
  <si>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</si>
  <si>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</si>
  <si>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</si>
  <si>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</si>
  <si>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</si>
  <si>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</si>
  <si>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</si>
  <si>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</si>
  <si>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</si>
  <si>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</si>
  <si>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</si>
  <si>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</si>
  <si>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</si>
  <si>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</si>
  <si>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</si>
  <si>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</si>
  <si>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</si>
  <si>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</si>
  <si>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</si>
  <si>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</si>
  <si>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</si>
  <si>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</si>
  <si>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</si>
  <si>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</si>
  <si>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</si>
  <si>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</si>
  <si>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</si>
  <si>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</si>
  <si>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</si>
  <si>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</si>
  <si>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</si>
  <si>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</si>
  <si>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</si>
  <si>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</si>
  <si>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</si>
  <si>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</si>
  <si>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</si>
  <si>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</si>
  <si>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</si>
  <si>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</si>
  <si>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</si>
  <si>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</si>
  <si>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</si>
  <si>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</si>
  <si>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</si>
  <si>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</si>
  <si>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</si>
  <si>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</si>
  <si>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</si>
  <si>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</si>
  <si>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</si>
  <si>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</si>
  <si>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</si>
  <si>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</si>
  <si>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</si>
  <si>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</si>
  <si>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</si>
  <si>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</si>
  <si>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</si>
  <si>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</si>
  <si>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</si>
  <si>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</si>
  <si>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</si>
  <si>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</si>
  <si>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</si>
  <si>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</si>
  <si>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</si>
  <si>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</si>
  <si>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</si>
  <si>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</si>
  <si>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</si>
  <si>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</si>
  <si>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</si>
  <si>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</si>
  <si>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</si>
  <si>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</si>
  <si>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</si>
  <si>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</si>
  <si>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</si>
  <si>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</si>
  <si>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</si>
  <si>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</si>
  <si>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</si>
  <si>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</si>
  <si>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</si>
  <si>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</si>
  <si>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</si>
  <si>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</si>
  <si>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</si>
  <si>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</si>
  <si>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</si>
  <si>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</si>
  <si>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</si>
  <si>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</si>
  <si>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</si>
  <si>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</si>
  <si>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</si>
  <si>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</si>
  <si>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</si>
  <si>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</si>
  <si>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</si>
  <si>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</si>
  <si>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</si>
  <si>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</si>
  <si>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</si>
  <si>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</si>
  <si>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</si>
  <si>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</si>
  <si>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</si>
  <si>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</si>
  <si>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</si>
  <si>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</si>
  <si>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</si>
  <si>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</si>
  <si>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</si>
  <si>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</si>
  <si>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</si>
  <si>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</si>
  <si>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</si>
  <si>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</si>
  <si>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</si>
  <si>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</si>
  <si>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</si>
  <si>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</si>
  <si>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</si>
  <si>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</si>
  <si>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</si>
  <si>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</si>
  <si>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</si>
  <si>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</si>
  <si>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</si>
  <si>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</si>
  <si>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</si>
  <si>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</si>
  <si>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</si>
  <si>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</si>
  <si>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</si>
  <si>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</si>
  <si>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</si>
  <si>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</si>
  <si>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</si>
  <si>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</si>
  <si>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</si>
  <si>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</si>
  <si>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</si>
  <si>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</si>
  <si>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</si>
  <si>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</si>
  <si>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</si>
  <si>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</si>
  <si>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</si>
  <si>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</si>
  <si>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</si>
  <si>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</si>
  <si>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</si>
  <si>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</si>
  <si>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</si>
  <si>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</si>
  <si>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</si>
  <si>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</si>
  <si>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</si>
  <si>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</si>
  <si>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</si>
  <si>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</si>
  <si>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</si>
  <si>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</si>
  <si>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</si>
  <si>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</si>
  <si>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</si>
  <si>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</si>
  <si>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</si>
  <si>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</si>
  <si>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</si>
  <si>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</si>
  <si>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</si>
  <si>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</si>
  <si>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</si>
  <si>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</si>
  <si>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</si>
  <si>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</si>
  <si>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</si>
  <si>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</si>
  <si>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</si>
  <si>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</si>
  <si>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</si>
  <si>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</si>
  <si>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</si>
  <si>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</si>
  <si>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</si>
  <si>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</si>
  <si>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</si>
  <si>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</si>
  <si>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</si>
  <si>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</si>
  <si>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</si>
  <si>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</si>
  <si>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</si>
  <si>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</si>
  <si>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</si>
  <si>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</si>
  <si>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</si>
  <si>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</si>
  <si>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</si>
  <si>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</si>
  <si>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</si>
  <si>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</si>
  <si>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</si>
  <si>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</si>
  <si>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</si>
  <si>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</si>
  <si>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</si>
  <si>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</si>
  <si>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</si>
  <si>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</si>
  <si>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</si>
  <si>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</si>
  <si>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</si>
  <si>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</si>
  <si>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</si>
  <si>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</si>
  <si>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</si>
  <si>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</si>
  <si>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</si>
  <si>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</si>
  <si>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</si>
  <si>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</si>
  <si>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</si>
  <si>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</si>
  <si>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</si>
  <si>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</si>
  <si>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</si>
  <si>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</si>
  <si>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</si>
  <si>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</si>
  <si>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</si>
  <si>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</si>
  <si>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</si>
  <si>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</si>
  <si>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</si>
  <si>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</si>
  <si>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</si>
  <si>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</si>
  <si>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</si>
  <si>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</si>
  <si>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</si>
  <si>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</si>
  <si>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</si>
  <si>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</si>
  <si>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</si>
  <si>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</si>
  <si>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</si>
  <si>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</si>
  <si>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</si>
  <si>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</si>
  <si>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</si>
  <si>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</si>
  <si>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</si>
  <si>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</si>
  <si>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</si>
  <si>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</si>
  <si>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</si>
  <si>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</si>
  <si>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</si>
  <si>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</si>
  <si>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</si>
  <si>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</si>
  <si>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</si>
  <si>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</si>
  <si>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</si>
  <si>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</si>
  <si>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</si>
  <si>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</si>
  <si>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</si>
  <si>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</si>
  <si>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</si>
  <si>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</si>
  <si>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</si>
  <si>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</si>
  <si>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</si>
  <si>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</si>
  <si>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</si>
  <si>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</si>
  <si>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</si>
  <si>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</si>
  <si>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</si>
  <si>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</si>
  <si>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</si>
  <si>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</si>
  <si>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</si>
  <si>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</si>
  <si>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</si>
  <si>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</si>
  <si>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</si>
  <si>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</si>
  <si>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</si>
  <si>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</si>
  <si>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</si>
  <si>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</si>
  <si>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</si>
  <si>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</si>
  <si>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</si>
  <si>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</si>
  <si>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</si>
  <si>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</si>
  <si>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</si>
  <si>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</si>
  <si>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</si>
  <si>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</si>
  <si>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</si>
  <si>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</si>
  <si>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</si>
  <si>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</si>
  <si>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</si>
  <si>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</si>
  <si>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</si>
  <si>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</si>
  <si>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</si>
  <si>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</si>
  <si>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</si>
  <si>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</si>
  <si>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</si>
  <si>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</si>
  <si>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</si>
  <si>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</si>
  <si>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</si>
  <si>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</si>
  <si>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</si>
  <si>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</si>
  <si>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</si>
  <si>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</si>
  <si>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</si>
  <si>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</si>
  <si>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</si>
  <si>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</si>
  <si>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</si>
  <si>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</si>
  <si>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</si>
  <si>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</si>
  <si>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</si>
  <si>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</si>
  <si>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</si>
  <si>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</si>
  <si>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</si>
  <si>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</si>
  <si>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</si>
  <si>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</si>
  <si>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</si>
  <si>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</si>
  <si>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</si>
  <si>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</si>
  <si>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</si>
  <si>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</si>
  <si>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</si>
  <si>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</si>
  <si>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</si>
  <si>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</si>
  <si>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</si>
  <si>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</si>
  <si>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</si>
  <si>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</si>
  <si>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</si>
  <si>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</si>
  <si>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</si>
  <si>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</si>
  <si>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</si>
  <si>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</si>
  <si>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</si>
  <si>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</si>
  <si>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</si>
  <si>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</si>
  <si>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</si>
  <si>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</si>
  <si>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</si>
  <si>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</si>
  <si>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</si>
  <si>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</si>
  <si>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</si>
  <si>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</si>
  <si>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</si>
  <si>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</si>
  <si>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</si>
  <si>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</si>
  <si>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</si>
  <si>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</si>
  <si>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</si>
  <si>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</si>
  <si>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</si>
  <si>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</si>
  <si>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</si>
  <si>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</si>
  <si>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</si>
  <si>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</si>
  <si>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</si>
  <si>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</si>
  <si>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</si>
  <si>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</si>
  <si>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</si>
  <si>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</si>
  <si>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</si>
  <si>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</si>
  <si>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</si>
  <si>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</si>
  <si>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</si>
  <si>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</si>
  <si>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</si>
  <si>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</si>
  <si>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</si>
  <si>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</si>
  <si>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</si>
  <si>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</si>
  <si>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</si>
  <si>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</si>
  <si>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</si>
  <si>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</si>
  <si>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</si>
  <si>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</si>
  <si>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</si>
  <si>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</si>
  <si>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</si>
  <si>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</si>
  <si>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</si>
  <si>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</si>
  <si>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</si>
  <si>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</si>
  <si>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</si>
  <si>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</si>
  <si>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</si>
  <si>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</si>
  <si>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</si>
  <si>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</si>
  <si>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</si>
  <si>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</si>
  <si>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</si>
  <si>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</si>
  <si>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</si>
  <si>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</si>
  <si>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</si>
  <si>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</si>
  <si>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</si>
  <si>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</si>
  <si>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</si>
  <si>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</si>
  <si>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</si>
  <si>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</si>
  <si>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</si>
  <si>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</si>
  <si>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</si>
  <si>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</si>
  <si>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</si>
  <si>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</si>
  <si>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</si>
  <si>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</si>
  <si>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</si>
  <si>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</si>
  <si>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</si>
  <si>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</si>
  <si>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</si>
  <si>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</si>
  <si>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</si>
  <si>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</si>
  <si>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</si>
  <si>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</si>
  <si>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</si>
  <si>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</si>
  <si>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</si>
  <si>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</si>
  <si>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</si>
  <si>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</si>
  <si>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</si>
  <si>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</si>
  <si>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</si>
  <si>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</si>
  <si>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</si>
  <si>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</si>
  <si>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</si>
  <si>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</si>
  <si>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</si>
  <si>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</si>
  <si>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</si>
  <si>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</si>
  <si>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</si>
  <si>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</si>
  <si>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</si>
  <si>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</si>
  <si>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</si>
  <si>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</si>
  <si>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</si>
  <si>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</si>
  <si>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</si>
  <si>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</si>
  <si>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</si>
  <si>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</si>
  <si>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</si>
  <si>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</si>
  <si>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</si>
  <si>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</si>
  <si>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</si>
  <si>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</si>
  <si>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</si>
  <si>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</si>
  <si>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</si>
  <si>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</si>
  <si>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</si>
  <si>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</si>
  <si>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</si>
  <si>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</si>
  <si>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</si>
  <si>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</si>
  <si>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</si>
  <si>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</si>
  <si>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</si>
  <si>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</si>
  <si>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</si>
  <si>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</si>
  <si>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</si>
  <si>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</si>
  <si>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</si>
  <si>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</si>
  <si>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</si>
  <si>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</si>
  <si>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</si>
  <si>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</si>
  <si>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</si>
  <si>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</si>
  <si>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</si>
  <si>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</si>
  <si>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</si>
  <si>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</si>
  <si>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</si>
  <si>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</si>
  <si>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</si>
  <si>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</si>
  <si>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</si>
  <si>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</si>
  <si>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</si>
  <si>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</si>
  <si>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</si>
  <si>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</si>
  <si>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</si>
  <si>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</si>
  <si>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</si>
  <si>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</si>
  <si>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</si>
  <si>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</si>
  <si>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</si>
  <si>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</si>
  <si>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</si>
  <si>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</si>
  <si>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</si>
  <si>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</si>
  <si>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</si>
  <si>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</si>
  <si>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</si>
  <si>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</si>
  <si>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</si>
  <si>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</si>
  <si>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</si>
  <si>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</si>
  <si>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</si>
  <si>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</si>
  <si>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</si>
  <si>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</si>
  <si>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</si>
  <si>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</si>
  <si>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</si>
  <si>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</si>
  <si>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</si>
  <si>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</si>
  <si>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</si>
  <si>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</si>
  <si>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</si>
  <si>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</si>
  <si>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</si>
  <si>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</si>
  <si>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</si>
  <si>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</si>
  <si>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</si>
  <si>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</si>
  <si>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</si>
  <si>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</si>
  <si>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</si>
  <si>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</si>
  <si>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</si>
  <si>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</si>
  <si>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</si>
  <si>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</si>
  <si>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</si>
  <si>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</si>
  <si>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</si>
  <si>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</si>
  <si>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</si>
  <si>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</si>
  <si>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</si>
  <si>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</si>
  <si>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</si>
  <si>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</si>
  <si>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</si>
  <si>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</si>
  <si>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</si>
  <si>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</si>
  <si>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</si>
  <si>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</si>
  <si>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</si>
  <si>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</si>
  <si>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</si>
  <si>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</si>
  <si>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</si>
  <si>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</si>
  <si>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</si>
  <si>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</si>
  <si>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</si>
  <si>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</si>
  <si>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</si>
  <si>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</si>
  <si>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</si>
  <si>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</si>
  <si>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</si>
  <si>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</si>
  <si>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</si>
  <si>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</si>
  <si>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</si>
  <si>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</si>
  <si>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</si>
  <si>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</si>
  <si>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</si>
  <si>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</si>
  <si>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</si>
  <si>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</si>
  <si>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</si>
  <si>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</si>
  <si>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</si>
  <si>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</si>
  <si>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</si>
  <si>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</si>
  <si>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</si>
  <si>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</si>
  <si>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</si>
  <si>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</si>
  <si>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</si>
  <si>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</si>
  <si>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</si>
  <si>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</si>
  <si>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</si>
  <si>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</si>
  <si>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</si>
  <si>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</si>
  <si>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</si>
  <si>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</si>
  <si>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</si>
  <si>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</si>
  <si>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</si>
  <si>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</si>
  <si>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</si>
  <si>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</si>
  <si>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</si>
  <si>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</si>
  <si>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</si>
  <si>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</si>
  <si>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</si>
  <si>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</si>
  <si>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</si>
  <si>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</si>
  <si>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</si>
  <si>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</si>
  <si>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</si>
  <si>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</si>
  <si>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</si>
  <si>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</si>
  <si>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</si>
  <si>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</si>
  <si>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</si>
  <si>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</si>
  <si>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</si>
  <si>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</si>
  <si>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</si>
  <si>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</si>
  <si>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</si>
  <si>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</si>
  <si>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</si>
  <si>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</si>
  <si>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</si>
  <si>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</si>
  <si>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</si>
  <si>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</si>
  <si>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</si>
  <si>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</si>
  <si>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</si>
  <si>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</si>
  <si>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</si>
  <si>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</si>
  <si>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</si>
  <si>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</si>
  <si>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</si>
  <si>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</si>
  <si>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</si>
  <si>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</si>
  <si>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</si>
  <si>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</si>
  <si>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</si>
  <si>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</si>
  <si>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</si>
  <si>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</si>
  <si>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</si>
  <si>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</si>
  <si>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</si>
  <si>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</si>
  <si>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</si>
  <si>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</si>
  <si>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</si>
  <si>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</si>
  <si>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</si>
  <si>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</si>
  <si>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</si>
  <si>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</si>
  <si>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</si>
  <si>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</si>
  <si>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</si>
  <si>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</si>
  <si>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</si>
  <si>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</si>
  <si>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</si>
  <si>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</si>
  <si>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</si>
  <si>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</si>
  <si>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</si>
  <si>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</si>
  <si>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</si>
  <si>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</si>
  <si>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</si>
  <si>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</si>
  <si>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</si>
  <si>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</si>
  <si>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</si>
  <si>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</si>
  <si>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</si>
  <si>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</si>
  <si>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</si>
  <si>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</si>
  <si>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</si>
  <si>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</si>
  <si>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</si>
  <si>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</si>
  <si>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</si>
  <si>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</si>
  <si>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</si>
  <si>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</si>
  <si>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</si>
  <si>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</si>
  <si>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</si>
  <si>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</si>
  <si>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</si>
  <si>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</si>
  <si>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</si>
  <si>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</si>
  <si>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</si>
  <si>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</si>
  <si>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</si>
  <si>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</si>
  <si>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</si>
  <si>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</si>
  <si>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</si>
  <si>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</si>
  <si>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</si>
  <si>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</si>
  <si>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</si>
  <si>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</si>
  <si>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</si>
  <si>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</si>
  <si>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</si>
  <si>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</si>
  <si>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</si>
  <si>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</si>
  <si>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</si>
  <si>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</si>
  <si>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</si>
  <si>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</si>
  <si>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</si>
  <si>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</si>
  <si>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</si>
  <si>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</si>
  <si>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</si>
  <si>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</si>
  <si>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</si>
  <si>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</si>
  <si>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</si>
  <si>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</si>
  <si>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</si>
  <si>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</si>
  <si>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</si>
  <si>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</si>
  <si>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</si>
  <si>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</si>
  <si>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</si>
  <si>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</si>
  <si>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</si>
  <si>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</si>
  <si>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</si>
  <si>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</si>
  <si>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</si>
  <si>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</si>
  <si>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</si>
  <si>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</si>
  <si>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</si>
  <si>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</si>
  <si>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</si>
  <si>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</si>
  <si>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</si>
  <si>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</si>
  <si>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</si>
  <si>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</si>
  <si>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</si>
  <si>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</si>
  <si>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</si>
  <si>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</si>
  <si>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</si>
  <si>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</si>
  <si>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</si>
  <si>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</si>
  <si>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</si>
  <si>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</si>
  <si>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</si>
  <si>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</si>
  <si>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</si>
  <si>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</si>
  <si>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</si>
  <si>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</si>
  <si>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</si>
  <si>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</si>
  <si>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</si>
  <si>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</si>
  <si>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</si>
  <si>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</si>
  <si>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</si>
  <si>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</si>
  <si>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</si>
  <si>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</si>
  <si>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</si>
  <si>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</si>
  <si>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</si>
  <si>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</si>
  <si>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</si>
  <si>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</si>
  <si>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</si>
  <si>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</si>
  <si>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</si>
  <si>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</si>
  <si>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</si>
  <si>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</si>
  <si>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</si>
  <si>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</si>
  <si>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</si>
  <si>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</si>
  <si>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</si>
  <si>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</si>
  <si>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</si>
  <si>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</si>
  <si>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</si>
  <si>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</si>
  <si>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</si>
  <si>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</si>
  <si>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</si>
  <si>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</si>
  <si>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</si>
  <si>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</si>
  <si>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</si>
  <si>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</si>
  <si>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</si>
  <si>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</si>
  <si>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</si>
  <si>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</si>
  <si>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</si>
  <si>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</si>
  <si>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</si>
  <si>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</si>
  <si>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</si>
  <si>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</si>
  <si>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</si>
  <si>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</si>
  <si>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</si>
  <si>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</si>
  <si>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</si>
  <si>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</si>
  <si>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</si>
  <si>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</si>
  <si>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</si>
  <si>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</si>
  <si>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</si>
  <si>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</si>
  <si>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</si>
  <si>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</si>
  <si>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</si>
  <si>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</si>
  <si>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</si>
  <si>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</si>
  <si>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</si>
  <si>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</si>
  <si>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</si>
  <si>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</si>
  <si>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</si>
  <si>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</si>
  <si>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</si>
  <si>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</si>
  <si>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</si>
  <si>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</si>
  <si>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</si>
  <si>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</si>
  <si>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</si>
  <si>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</si>
  <si>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</si>
  <si>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</si>
  <si>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</si>
  <si>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</si>
  <si>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</si>
  <si>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</si>
  <si>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</si>
  <si>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</si>
  <si>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</si>
  <si>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</si>
  <si>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</si>
  <si>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</si>
  <si>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</si>
  <si>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</si>
  <si>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</si>
  <si>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</si>
  <si>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</si>
  <si>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</si>
  <si>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</si>
  <si>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</si>
  <si>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</si>
  <si>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</si>
  <si>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</si>
  <si>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</si>
  <si>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</si>
  <si>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</si>
  <si>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</si>
  <si>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</si>
  <si>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</si>
  <si>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</si>
  <si>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</si>
  <si>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</si>
  <si>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</si>
  <si>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</si>
  <si>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</si>
  <si>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</si>
  <si>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</si>
  <si>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</si>
  <si>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</si>
  <si>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</si>
  <si>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</si>
  <si>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</si>
  <si>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</si>
  <si>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</si>
  <si>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</si>
  <si>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</si>
  <si>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</si>
  <si>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</si>
  <si>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</si>
  <si>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</si>
  <si>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</si>
  <si>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</si>
  <si>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</si>
  <si>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</si>
  <si>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</si>
  <si>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</si>
  <si>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</si>
  <si>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</si>
  <si>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</si>
  <si>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</si>
  <si>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</si>
  <si>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</si>
  <si>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</si>
  <si>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</si>
  <si>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</si>
  <si>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</si>
  <si>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</si>
  <si>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</si>
  <si>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</si>
  <si>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</si>
  <si>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</si>
  <si>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</si>
  <si>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</si>
  <si>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</si>
  <si>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</si>
  <si>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</si>
  <si>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</si>
  <si>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</si>
  <si>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</si>
  <si>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</si>
  <si>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</si>
  <si>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</si>
  <si>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</si>
  <si>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</si>
  <si>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</si>
  <si>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</si>
  <si>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</si>
  <si>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</si>
  <si>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</si>
  <si>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</si>
  <si>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</si>
  <si>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</si>
  <si>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</si>
  <si>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</si>
  <si>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</si>
  <si>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</si>
  <si>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</si>
  <si>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</si>
  <si>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</si>
  <si>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</si>
  <si>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</si>
  <si>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</si>
  <si>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</si>
  <si>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</si>
  <si>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</si>
  <si>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</si>
  <si>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</si>
  <si>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</si>
  <si>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</si>
  <si>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</si>
  <si>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</si>
  <si>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</si>
  <si>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</si>
  <si>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</si>
  <si>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</si>
  <si>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</si>
  <si>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</si>
  <si>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</si>
  <si>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</si>
  <si>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</si>
  <si>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</si>
  <si>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</si>
  <si>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</si>
  <si>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</si>
  <si>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</si>
  <si>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</si>
  <si>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</si>
  <si>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</si>
  <si>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</si>
  <si>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</si>
  <si>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</si>
  <si>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</si>
  <si>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</si>
  <si>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</si>
  <si>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</si>
  <si>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</si>
  <si>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</si>
  <si>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</si>
  <si>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</si>
  <si>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</si>
  <si>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</si>
  <si>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</si>
  <si>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</si>
  <si>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</si>
  <si>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</si>
  <si>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</si>
  <si>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</si>
  <si>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</si>
  <si>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</si>
  <si>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</si>
  <si>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</si>
  <si>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</si>
  <si>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</si>
  <si>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</si>
  <si>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</si>
  <si>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</si>
  <si>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</si>
  <si>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</si>
  <si>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</si>
  <si>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</si>
  <si>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</si>
  <si>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</si>
  <si>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</si>
  <si>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</si>
  <si>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</si>
  <si>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</si>
  <si>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</si>
  <si>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</si>
  <si>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</si>
  <si>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</si>
  <si>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</si>
  <si>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</si>
  <si>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</si>
  <si>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</si>
  <si>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</si>
  <si>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</si>
  <si>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</si>
  <si>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</si>
  <si>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</si>
  <si>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</si>
  <si>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</si>
  <si>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</si>
  <si>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</si>
  <si>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</si>
  <si>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</si>
  <si>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</si>
  <si>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</si>
  <si>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</si>
  <si>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</si>
  <si>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</si>
  <si>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</si>
  <si>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</si>
  <si>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</si>
  <si>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</si>
  <si>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</si>
  <si>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</si>
  <si>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</si>
  <si>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</si>
  <si>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</si>
  <si>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</si>
  <si>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</si>
  <si>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</si>
  <si>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</si>
  <si>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</si>
  <si>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</si>
  <si>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</si>
  <si>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</si>
  <si>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</si>
  <si>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</si>
  <si>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</si>
  <si>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</si>
  <si>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</si>
  <si>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</si>
  <si>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</si>
  <si>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</si>
  <si>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</si>
  <si>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</si>
  <si>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</si>
  <si>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</si>
  <si>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</si>
  <si>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</si>
  <si>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</si>
  <si>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</si>
  <si>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</si>
  <si>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</si>
  <si>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</si>
  <si>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</si>
  <si>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</si>
  <si>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</si>
  <si>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</si>
  <si>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</si>
  <si>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</si>
  <si>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</si>
  <si>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</si>
  <si>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</si>
  <si>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</si>
  <si>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</si>
  <si>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</si>
  <si>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</si>
  <si>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</si>
  <si>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</si>
  <si>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</si>
  <si>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</si>
  <si>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</si>
  <si>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</si>
  <si>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</si>
  <si>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</si>
  <si>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</si>
  <si>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</si>
  <si>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</si>
  <si>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</si>
  <si>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</si>
  <si>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</si>
  <si>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</si>
  <si>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</si>
  <si>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</si>
  <si>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</si>
  <si>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</si>
  <si>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</si>
  <si>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</si>
  <si>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</si>
  <si>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</si>
  <si>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</si>
  <si>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</si>
  <si>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</si>
  <si>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</si>
  <si>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</si>
  <si>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</si>
  <si>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</si>
  <si>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</si>
  <si>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</si>
  <si>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</si>
  <si>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</si>
  <si>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</si>
  <si>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</si>
  <si>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</si>
  <si>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</si>
  <si>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</si>
  <si>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</si>
  <si>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</si>
  <si>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</si>
  <si>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</si>
  <si>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</si>
  <si>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</si>
  <si>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</si>
  <si>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</si>
  <si>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</si>
  <si>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</si>
  <si>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</si>
  <si>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</si>
  <si>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</si>
  <si>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</si>
  <si>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</si>
  <si>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</si>
  <si>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</si>
  <si>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</si>
  <si>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</si>
  <si>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</si>
  <si>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</si>
  <si>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</si>
  <si>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</si>
  <si>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</si>
  <si>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</si>
  <si>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</si>
  <si>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</si>
  <si>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</si>
  <si>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</si>
  <si>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</si>
  <si>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</si>
  <si>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</si>
  <si>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</si>
  <si>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</si>
  <si>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</si>
  <si>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</si>
  <si>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</si>
  <si>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</si>
  <si>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</si>
  <si>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</si>
  <si>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</si>
  <si>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</si>
  <si>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</si>
  <si>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</si>
  <si>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</si>
  <si>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</si>
  <si>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</si>
  <si>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</si>
  <si>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</si>
  <si>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</si>
  <si>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</si>
  <si>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</si>
  <si>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</si>
  <si>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</si>
  <si>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</si>
  <si>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</si>
  <si>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</si>
  <si>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</si>
  <si>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</si>
  <si>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</si>
  <si>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</si>
  <si>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</si>
  <si>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</si>
  <si>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</si>
  <si>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</si>
  <si>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</si>
  <si>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</si>
  <si>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</si>
  <si>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</si>
  <si>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</si>
  <si>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</si>
  <si>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</si>
  <si>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</si>
  <si>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</si>
  <si>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</si>
  <si>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</si>
  <si>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</si>
  <si>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</si>
  <si>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</si>
  <si>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</si>
  <si>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</si>
  <si>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</si>
  <si>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</si>
  <si>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</si>
  <si>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</si>
  <si>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</si>
  <si>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</si>
  <si>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</si>
  <si>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</si>
  <si>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</si>
  <si>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</si>
  <si>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</si>
  <si>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</si>
  <si>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</si>
  <si>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</si>
  <si>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</si>
  <si>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</si>
  <si>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</si>
  <si>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</si>
  <si>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</si>
  <si>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</si>
  <si>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</si>
  <si>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</si>
  <si>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</si>
  <si>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</si>
  <si>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</si>
  <si>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</si>
  <si>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</si>
  <si>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</si>
  <si>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</si>
  <si>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</si>
  <si>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</si>
  <si>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</si>
  <si>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</si>
  <si>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</si>
  <si>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</si>
  <si>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</si>
  <si>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</si>
  <si>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</si>
  <si>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</si>
  <si>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</si>
  <si>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</si>
  <si>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</si>
  <si>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</si>
  <si>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</si>
  <si>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</si>
  <si>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</si>
  <si>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</si>
  <si>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</si>
  <si>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</si>
  <si>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</si>
  <si>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</si>
  <si>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</si>
  <si>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</si>
  <si>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</si>
  <si>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</si>
  <si>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</si>
  <si>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</si>
  <si>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</si>
  <si>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</si>
  <si>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</si>
  <si>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</si>
  <si>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</si>
  <si>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</si>
  <si>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</si>
  <si>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</si>
  <si>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</si>
  <si>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</si>
  <si>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</si>
  <si>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</si>
  <si>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</si>
  <si>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</si>
  <si>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</si>
  <si>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</si>
  <si>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</si>
  <si>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</si>
  <si>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</si>
  <si>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</si>
  <si>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</si>
  <si>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</si>
  <si>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</si>
  <si>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</si>
  <si>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</si>
  <si>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</si>
  <si>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</si>
  <si>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</si>
  <si>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</si>
  <si>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</si>
  <si>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</si>
  <si>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</si>
  <si>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</si>
  <si>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</si>
  <si>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</si>
  <si>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</si>
  <si>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</si>
  <si>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</si>
  <si>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</si>
  <si>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</si>
  <si>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</si>
  <si>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</si>
  <si>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</si>
  <si>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</si>
  <si>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</si>
  <si>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</si>
  <si>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</si>
  <si>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</si>
  <si>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</si>
  <si>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</si>
  <si>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</si>
  <si>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</si>
  <si>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</si>
  <si>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</si>
  <si>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</si>
  <si>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</si>
  <si>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</si>
  <si>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</si>
  <si>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</si>
  <si>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</si>
  <si>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</si>
  <si>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</si>
  <si>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</si>
  <si>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</si>
  <si>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</si>
  <si>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</si>
  <si>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</si>
  <si>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</si>
  <si>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</si>
  <si>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</si>
  <si>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</si>
  <si>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</si>
  <si>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</si>
  <si>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</si>
  <si>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</si>
  <si>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</si>
  <si>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</si>
  <si>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</si>
  <si>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</si>
  <si>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</si>
  <si>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</si>
  <si>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</si>
  <si>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</si>
  <si>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</si>
  <si>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</si>
  <si>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</si>
  <si>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</si>
  <si>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</si>
  <si>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</si>
  <si>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</si>
  <si>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</si>
  <si>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</si>
  <si>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</si>
  <si>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</si>
  <si>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</si>
  <si>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</si>
  <si>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</si>
  <si>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</si>
  <si>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</si>
  <si>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</si>
  <si>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</si>
  <si>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</si>
  <si>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</si>
  <si>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</si>
  <si>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</si>
  <si>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</si>
  <si>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</si>
  <si>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</si>
  <si>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</si>
  <si>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</si>
  <si>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</si>
  <si>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</si>
  <si>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</si>
  <si>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</si>
  <si>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</si>
  <si>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</si>
  <si>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</si>
  <si>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</si>
  <si>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</si>
  <si>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</si>
  <si>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</si>
  <si>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</si>
  <si>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</si>
  <si>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</si>
  <si>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</si>
  <si>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</si>
  <si>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</si>
  <si>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</si>
  <si>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</si>
  <si>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</si>
  <si>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</si>
  <si>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</si>
  <si>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</si>
  <si>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</si>
  <si>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</si>
  <si>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</si>
  <si>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</si>
  <si>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</si>
  <si>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</si>
  <si>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</si>
  <si>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</si>
  <si>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</si>
  <si>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</si>
  <si>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</si>
  <si>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</si>
  <si>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</si>
  <si>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</si>
  <si>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</si>
  <si>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</si>
  <si>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</si>
  <si>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</si>
  <si>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</si>
  <si>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</si>
  <si>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</si>
  <si>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</si>
  <si>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</si>
  <si>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</si>
  <si>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</si>
  <si>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</si>
  <si>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</si>
  <si>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</si>
  <si>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</si>
  <si>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</si>
  <si>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</si>
  <si>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</si>
  <si>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</si>
  <si>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</si>
  <si>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</si>
  <si>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</si>
  <si>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</si>
  <si>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</si>
  <si>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</si>
  <si>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</si>
  <si>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</si>
  <si>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</si>
  <si>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</si>
  <si>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</si>
  <si>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</si>
  <si>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</si>
  <si>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</si>
  <si>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</si>
  <si>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</si>
  <si>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</si>
  <si>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</si>
  <si>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</si>
  <si>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</si>
  <si>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</si>
  <si>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</si>
  <si>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</si>
  <si>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</si>
  <si>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</si>
  <si>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</si>
  <si>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</si>
  <si>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</si>
  <si>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</si>
  <si>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</si>
  <si>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</si>
  <si>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</si>
  <si>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</si>
  <si>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</si>
  <si>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</si>
  <si>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</si>
  <si>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</si>
  <si>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</si>
  <si>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</si>
  <si>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</si>
  <si>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</si>
  <si>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</si>
  <si>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</si>
  <si>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</si>
  <si>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</si>
  <si>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</si>
  <si>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</si>
  <si>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</si>
  <si>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</si>
  <si>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</si>
  <si>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</si>
  <si>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</si>
  <si>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</si>
  <si>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</si>
  <si>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</si>
  <si>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</si>
  <si>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</si>
  <si>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</si>
  <si>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</si>
  <si>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</si>
  <si>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</si>
  <si>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</si>
  <si>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</si>
  <si>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</si>
  <si>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</si>
  <si>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</si>
  <si>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</si>
  <si>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</si>
  <si>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</si>
  <si>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</si>
  <si>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</si>
  <si>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</si>
  <si>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</si>
  <si>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</si>
  <si>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</si>
  <si>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</si>
  <si>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</si>
  <si>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</si>
  <si>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</si>
  <si>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</si>
  <si>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</si>
  <si>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</si>
  <si>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</si>
  <si>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</si>
  <si>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</si>
  <si>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</si>
  <si>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</si>
  <si>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</si>
  <si>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</si>
  <si>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</si>
  <si>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</si>
  <si>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</si>
  <si>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</si>
  <si>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</si>
  <si>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</si>
  <si>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</si>
  <si>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</si>
  <si>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</si>
  <si>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</si>
  <si>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</si>
  <si>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</si>
  <si>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</si>
  <si>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</si>
  <si>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</si>
  <si>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</si>
  <si>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</si>
  <si>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</si>
  <si>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</si>
  <si>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</si>
  <si>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</si>
  <si>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</si>
  <si>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</si>
  <si>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</si>
  <si>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</si>
  <si>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</si>
  <si>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</si>
  <si>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</si>
  <si>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</si>
  <si>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</si>
  <si>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</si>
  <si>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</si>
  <si>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</si>
  <si>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</si>
  <si>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</si>
  <si>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</si>
  <si>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</si>
  <si>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</si>
  <si>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</si>
  <si>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</si>
  <si>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</si>
  <si>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</si>
  <si>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</si>
  <si>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</si>
  <si>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</si>
  <si>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</si>
  <si>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</si>
  <si>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</si>
  <si>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</si>
  <si>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</si>
  <si>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</si>
  <si>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</si>
  <si>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</si>
  <si>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</si>
  <si>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</si>
  <si>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</si>
  <si>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</si>
  <si>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</si>
  <si>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</si>
  <si>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</si>
  <si>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</si>
  <si>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</si>
  <si>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</si>
  <si>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</si>
  <si>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</si>
  <si>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</si>
  <si>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</si>
  <si>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</si>
  <si>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</si>
  <si>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</si>
  <si>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</si>
  <si>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</si>
  <si>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</si>
  <si>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</si>
  <si>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</si>
  <si>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</si>
  <si>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</si>
  <si>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</si>
  <si>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</si>
  <si>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</si>
  <si>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</si>
  <si>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</si>
  <si>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</si>
  <si>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</si>
  <si>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</si>
  <si>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</si>
  <si>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</si>
  <si>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</si>
  <si>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</si>
  <si>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</si>
  <si>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</si>
  <si>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</si>
  <si>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</si>
  <si>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</si>
  <si>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</si>
  <si>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</si>
  <si>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</si>
  <si>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</si>
  <si>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</si>
  <si>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</si>
  <si>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</si>
  <si>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</si>
  <si>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</si>
  <si>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</si>
  <si>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</si>
  <si>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</si>
  <si>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</si>
  <si>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</si>
  <si>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</si>
  <si>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</si>
  <si>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</si>
  <si>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</si>
  <si>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</si>
  <si>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</si>
  <si>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</si>
  <si>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</si>
  <si>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</si>
  <si>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</si>
  <si>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</si>
  <si>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</si>
  <si>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</si>
  <si>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</si>
  <si>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</si>
  <si>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</si>
  <si>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</si>
  <si>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</si>
  <si>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</si>
  <si>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</si>
  <si>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</si>
  <si>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</si>
  <si>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</si>
  <si>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</si>
  <si>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</si>
  <si>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</si>
  <si>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</si>
  <si>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</si>
  <si>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</si>
  <si>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</si>
  <si>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</si>
  <si>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</si>
  <si>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</si>
  <si>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</si>
  <si>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</si>
  <si>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</si>
  <si>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</si>
  <si>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</si>
  <si>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</si>
  <si>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</si>
  <si>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</si>
  <si>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</si>
  <si>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</si>
  <si>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</si>
  <si>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</si>
  <si>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</si>
  <si>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</si>
  <si>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</si>
  <si>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</si>
  <si>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</si>
  <si>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</si>
  <si>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</si>
  <si>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</si>
  <si>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</si>
  <si>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</si>
  <si>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</si>
  <si>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</si>
  <si>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</si>
  <si>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</si>
  <si>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</si>
  <si>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</si>
  <si>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</si>
  <si>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</si>
  <si>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</si>
  <si>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</si>
  <si>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</si>
  <si>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</si>
  <si>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</si>
  <si>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</si>
  <si>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</si>
  <si>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</si>
  <si>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</si>
  <si>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</si>
  <si>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</si>
  <si>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</si>
  <si>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</si>
  <si>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</si>
  <si>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</si>
  <si>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</si>
  <si>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</si>
  <si>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</si>
  <si>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</si>
  <si>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</si>
  <si>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</si>
  <si>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</si>
  <si>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</si>
  <si>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</si>
  <si>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</si>
  <si>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</si>
  <si>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</si>
  <si>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</si>
  <si>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</si>
  <si>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</si>
  <si>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</si>
  <si>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</si>
  <si>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</si>
  <si>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</si>
  <si>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</si>
  <si>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</si>
  <si>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</si>
  <si>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</si>
  <si>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</si>
  <si>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</si>
  <si>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</si>
  <si>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</si>
  <si>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</si>
  <si>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</si>
  <si>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</si>
  <si>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</si>
  <si>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</si>
  <si>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</si>
  <si>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</si>
  <si>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</si>
  <si>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</si>
  <si>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</si>
  <si>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</si>
  <si>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</si>
  <si>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</si>
  <si>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</si>
  <si>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</si>
  <si>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</si>
  <si>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</si>
  <si>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</si>
  <si>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</si>
  <si>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</si>
  <si>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</si>
  <si>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</si>
  <si>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</si>
  <si>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</si>
  <si>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</si>
  <si>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</si>
  <si>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</si>
  <si>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</si>
  <si>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</si>
  <si>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</si>
  <si>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</si>
  <si>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</si>
  <si>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</si>
  <si>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</si>
  <si>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</si>
  <si>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</si>
  <si>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</si>
  <si>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</si>
  <si>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</si>
  <si>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</si>
  <si>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</si>
  <si>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</si>
  <si>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</si>
  <si>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</si>
  <si>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</si>
  <si>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</si>
  <si>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</si>
  <si>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</si>
  <si>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</si>
  <si>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</si>
  <si>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</si>
  <si>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</si>
  <si>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</si>
  <si>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</si>
  <si>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</si>
  <si>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</si>
  <si>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</si>
  <si>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</si>
  <si>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</si>
  <si>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</si>
  <si>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</si>
  <si>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</si>
  <si>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</si>
  <si>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</si>
  <si>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</si>
  <si>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</si>
  <si>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</si>
  <si>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</si>
  <si>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</si>
  <si>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</si>
  <si>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</si>
  <si>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</si>
  <si>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</si>
  <si>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</si>
  <si>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</si>
  <si>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</si>
  <si>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</si>
  <si>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</si>
  <si>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</si>
  <si>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</si>
  <si>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</si>
  <si>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</si>
  <si>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</si>
  <si>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</si>
  <si>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</si>
  <si>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</si>
  <si>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</si>
  <si>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</si>
  <si>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</si>
  <si>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</si>
  <si>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</si>
  <si>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</si>
  <si>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</si>
  <si>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</si>
  <si>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</si>
  <si>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</si>
  <si>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</si>
  <si>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</si>
  <si>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</si>
  <si>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</si>
  <si>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</si>
  <si>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</si>
  <si>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</si>
  <si>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</si>
  <si>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</si>
  <si>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</si>
  <si>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</si>
  <si>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</si>
  <si>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</si>
  <si>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</si>
  <si>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</si>
  <si>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</si>
  <si>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</si>
  <si>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</si>
  <si>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</si>
  <si>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</si>
  <si>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</si>
  <si>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</si>
  <si>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</si>
  <si>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</si>
  <si>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</si>
  <si>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</si>
  <si>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</si>
  <si>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</si>
  <si>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</si>
  <si>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</si>
  <si>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</si>
  <si>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</si>
  <si>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</si>
  <si>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</si>
  <si>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</si>
  <si>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</si>
  <si>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</si>
  <si>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</si>
  <si>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</si>
  <si>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</si>
  <si>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</si>
  <si>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</si>
  <si>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</si>
  <si>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</si>
  <si>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</si>
  <si>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</si>
  <si>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</si>
  <si>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</si>
  <si>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</si>
  <si>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</si>
  <si>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</si>
  <si>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</si>
  <si>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</si>
  <si>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</si>
  <si>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</si>
  <si>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</si>
  <si>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</si>
  <si>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</si>
  <si>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</si>
  <si>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</si>
  <si>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</si>
  <si>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</si>
  <si>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</si>
  <si>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</si>
  <si>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</si>
  <si>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</si>
  <si>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</si>
  <si>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</si>
  <si>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</si>
  <si>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</si>
  <si>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</si>
  <si>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</si>
  <si>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</si>
  <si>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</si>
  <si>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</si>
  <si>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</si>
  <si>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</si>
  <si>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</si>
  <si>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</si>
  <si>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</si>
  <si>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</si>
  <si>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</si>
  <si>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</si>
  <si>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</si>
  <si>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</si>
  <si>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</si>
  <si>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</si>
  <si>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</si>
  <si>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</si>
  <si>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</si>
  <si>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</si>
  <si>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</si>
  <si>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</si>
  <si>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</si>
  <si>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</si>
  <si>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</si>
  <si>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</si>
  <si>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</si>
  <si>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</si>
  <si>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</si>
  <si>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</si>
  <si>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</si>
  <si>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</si>
  <si>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</si>
  <si>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</si>
  <si>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</si>
  <si>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</si>
  <si>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</si>
  <si>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</si>
  <si>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</si>
  <si>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</si>
  <si>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</si>
  <si>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</si>
  <si>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</si>
  <si>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</si>
  <si>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</si>
  <si>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</si>
  <si>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</si>
  <si>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</si>
  <si>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</si>
  <si>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</si>
  <si>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</si>
  <si>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</si>
  <si>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</si>
  <si>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</si>
  <si>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</si>
  <si>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</si>
  <si>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</si>
  <si>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</si>
  <si>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</si>
  <si>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</si>
  <si>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</si>
  <si>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</si>
  <si>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</si>
  <si>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</si>
  <si>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</si>
  <si>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</si>
  <si>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</si>
  <si>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</si>
  <si>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</si>
  <si>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</si>
  <si>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</si>
  <si>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</si>
  <si>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</si>
  <si>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</si>
  <si>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</si>
  <si>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</si>
  <si>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</si>
  <si>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</si>
  <si>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</si>
  <si>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</si>
  <si>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</si>
  <si>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</si>
  <si>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</si>
  <si>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</si>
  <si>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</si>
  <si>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</si>
  <si>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</si>
  <si>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</si>
  <si>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</si>
  <si>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</si>
  <si>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</si>
  <si>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</si>
  <si>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</si>
  <si>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</si>
  <si>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</si>
  <si>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</si>
  <si>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</si>
  <si>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</si>
  <si>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</si>
  <si>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</si>
  <si>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</si>
  <si>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</si>
  <si>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</si>
  <si>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</si>
  <si>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</si>
  <si>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</si>
  <si>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</si>
  <si>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</si>
  <si>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</si>
  <si>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</si>
  <si>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</si>
  <si>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</si>
  <si>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</si>
  <si>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</si>
  <si>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</si>
  <si>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</si>
  <si>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</si>
  <si>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</si>
  <si>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</si>
  <si>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</si>
  <si>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</si>
  <si>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</si>
  <si>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</si>
  <si>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</si>
  <si>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</si>
  <si>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</si>
  <si>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</si>
  <si>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</si>
  <si>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</si>
  <si>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</si>
  <si>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</si>
  <si>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</si>
  <si>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</si>
  <si>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</si>
  <si>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</si>
  <si>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</si>
  <si>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</si>
  <si>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</si>
  <si>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</si>
  <si>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</si>
  <si>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</si>
  <si>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</si>
  <si>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</si>
  <si>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</si>
  <si>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</si>
  <si>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</si>
  <si>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</si>
  <si>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</si>
  <si>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</si>
  <si>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</si>
  <si>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</si>
  <si>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</si>
  <si>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</si>
  <si>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</si>
  <si>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</si>
  <si>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</si>
  <si>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</si>
  <si>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</si>
  <si>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</si>
  <si>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</si>
  <si>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</si>
  <si>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</si>
  <si>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</si>
  <si>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</si>
  <si>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</si>
  <si>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</si>
  <si>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</si>
  <si>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</si>
  <si>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</si>
  <si>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</si>
  <si>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</si>
  <si>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</si>
  <si>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</si>
  <si>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</si>
  <si>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</si>
  <si>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</si>
  <si>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</si>
  <si>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</si>
  <si>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</si>
  <si>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</si>
  <si>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</si>
  <si>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</si>
  <si>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</si>
  <si>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</si>
  <si>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</si>
  <si>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</si>
  <si>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</si>
  <si>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</si>
  <si>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</si>
  <si>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</si>
  <si>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</si>
  <si>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</si>
  <si>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</si>
  <si>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</si>
  <si>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</si>
  <si>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</si>
  <si>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</si>
  <si>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</si>
  <si>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</si>
  <si>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</si>
  <si>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</si>
  <si>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</si>
  <si>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</si>
  <si>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</si>
  <si>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</si>
  <si>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</si>
  <si>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</si>
  <si>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</si>
  <si>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</si>
  <si>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</si>
  <si>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</si>
  <si>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</si>
  <si>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</si>
  <si>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</si>
  <si>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</si>
  <si>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</si>
  <si>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</si>
  <si>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</si>
  <si>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</si>
  <si>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</si>
  <si>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</si>
  <si>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</si>
  <si>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</si>
  <si>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</si>
  <si>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</si>
  <si>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</si>
  <si>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</si>
  <si>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</si>
  <si>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</si>
  <si>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</si>
  <si>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</si>
  <si>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</si>
  <si>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</si>
  <si>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</si>
  <si>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</si>
  <si>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</si>
  <si>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</si>
  <si>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</si>
  <si>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</si>
  <si>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</si>
  <si>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</si>
  <si>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</si>
  <si>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</si>
  <si>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</si>
  <si>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</si>
  <si>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</si>
  <si>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</si>
  <si>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</si>
  <si>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</si>
  <si>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</si>
  <si>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</si>
  <si>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</si>
  <si>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</si>
  <si>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</si>
  <si>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</si>
  <si>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</si>
  <si>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</si>
  <si>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</si>
  <si>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</si>
  <si>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</si>
  <si>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</si>
  <si>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</si>
  <si>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</si>
  <si>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</si>
  <si>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</si>
  <si>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</si>
  <si>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</si>
  <si>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</si>
  <si>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</si>
  <si>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</si>
  <si>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</si>
  <si>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</si>
  <si>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</si>
  <si>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</si>
  <si>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</si>
  <si>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</si>
  <si>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</si>
  <si>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</si>
  <si>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</si>
  <si>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</si>
  <si>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</si>
  <si>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</si>
  <si>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</si>
  <si>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</si>
  <si>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</si>
  <si>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</si>
  <si>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</si>
  <si>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</si>
  <si>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</si>
  <si>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</si>
  <si>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</si>
  <si>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</si>
  <si>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</si>
  <si>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</si>
  <si>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</si>
  <si>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</si>
  <si>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</si>
  <si>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</si>
  <si>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</si>
  <si>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</si>
  <si>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</si>
  <si>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</si>
  <si>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</si>
  <si>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</si>
  <si>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</si>
  <si>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</si>
  <si>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</si>
  <si>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</si>
  <si>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</si>
  <si>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</si>
  <si>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</si>
  <si>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</si>
  <si>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</si>
  <si>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</si>
  <si>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</si>
  <si>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</si>
  <si>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</si>
  <si>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</si>
  <si>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</si>
  <si>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</si>
  <si>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</si>
  <si>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</si>
  <si>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</si>
  <si>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</si>
  <si>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</si>
  <si>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</si>
  <si>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</si>
  <si>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</si>
  <si>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</si>
  <si>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</si>
  <si>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</si>
  <si>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</si>
  <si>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</si>
  <si>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</si>
  <si>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</si>
  <si>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</si>
  <si>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</si>
  <si>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</si>
  <si>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</si>
  <si>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</si>
  <si>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</si>
  <si>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</si>
  <si>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</si>
  <si>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</si>
  <si>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</si>
  <si>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</si>
  <si>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</si>
  <si>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</si>
  <si>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</si>
  <si>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</si>
  <si>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</si>
  <si>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</si>
  <si>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</si>
  <si>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</si>
  <si>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</si>
  <si>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</si>
  <si>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</si>
  <si>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</si>
  <si>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</si>
  <si>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</si>
  <si>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</si>
  <si>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</si>
  <si>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</si>
  <si>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</si>
  <si>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</si>
  <si>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</si>
  <si>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</si>
  <si>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</si>
  <si>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</si>
  <si>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</si>
  <si>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</si>
  <si>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</si>
  <si>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</si>
  <si>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</si>
  <si>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</si>
  <si>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</si>
  <si>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</si>
  <si>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</si>
  <si>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</si>
  <si>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</si>
  <si>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</si>
  <si>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</si>
  <si>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</si>
  <si>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</si>
  <si>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</si>
  <si>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</si>
  <si>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</si>
  <si>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</si>
  <si>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</si>
  <si>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</si>
  <si>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</si>
  <si>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</si>
  <si>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</si>
  <si>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</si>
  <si>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</si>
  <si>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</si>
  <si>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</si>
  <si>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</si>
  <si>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</si>
  <si>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</si>
  <si>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</si>
  <si>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</si>
  <si>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</si>
  <si>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</si>
  <si>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</si>
  <si>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</si>
  <si>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</si>
  <si>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</si>
  <si>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</si>
  <si>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</si>
  <si>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</si>
  <si>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</si>
  <si>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</si>
  <si>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</si>
  <si>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</si>
  <si>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</si>
  <si>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</si>
  <si>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</si>
  <si>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</si>
  <si>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</si>
  <si>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</si>
  <si>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</si>
  <si>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</si>
  <si>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</si>
  <si>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</si>
  <si>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</si>
  <si>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</si>
  <si>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</si>
  <si>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</si>
  <si>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</si>
  <si>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</si>
  <si>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</si>
  <si>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</si>
  <si>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</si>
  <si>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</si>
  <si>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</si>
  <si>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</si>
  <si>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</si>
  <si>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</si>
  <si>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</si>
  <si>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</si>
  <si>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</si>
  <si>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</si>
  <si>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</si>
  <si>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</si>
  <si>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</si>
  <si>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</si>
  <si>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</si>
  <si>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</si>
  <si>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</si>
  <si>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</si>
  <si>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</si>
  <si>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</si>
  <si>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</si>
  <si>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</si>
  <si>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</si>
  <si>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</si>
  <si>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</si>
  <si>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</si>
  <si>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</si>
  <si>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</si>
  <si>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</si>
  <si>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</si>
  <si>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</si>
  <si>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</si>
  <si>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</si>
  <si>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</si>
  <si>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</si>
  <si>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</si>
  <si>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</si>
  <si>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</si>
  <si>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</si>
  <si>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</si>
  <si>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</si>
  <si>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</si>
  <si>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</si>
  <si>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</si>
  <si>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</si>
  <si>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</si>
  <si>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</si>
  <si>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</si>
  <si>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</si>
  <si>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</si>
  <si>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</si>
  <si>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</si>
  <si>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</si>
  <si>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</si>
  <si>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</si>
  <si>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</si>
  <si>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</si>
  <si>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</si>
  <si>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</si>
  <si>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</si>
  <si>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</si>
  <si>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</si>
  <si>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</si>
  <si>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</si>
  <si>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</si>
  <si>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</si>
  <si>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</si>
  <si>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</si>
  <si>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</si>
  <si>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</si>
  <si>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</si>
  <si>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</si>
  <si>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</si>
  <si>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</si>
  <si>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</si>
  <si>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</si>
  <si>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</si>
  <si>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</si>
  <si>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</si>
  <si>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</si>
  <si>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</si>
  <si>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</si>
  <si>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</si>
  <si>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</si>
  <si>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</si>
  <si>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</si>
  <si>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</si>
  <si>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</si>
  <si>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</si>
  <si>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</si>
  <si>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</si>
  <si>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</si>
  <si>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</si>
  <si>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</si>
  <si>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</si>
  <si>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</si>
  <si>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</si>
  <si>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</si>
  <si>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</si>
  <si>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</si>
  <si>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</si>
  <si>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</si>
  <si>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</si>
  <si>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</si>
  <si>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</si>
  <si>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</si>
  <si>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</si>
  <si>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</si>
  <si>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</si>
  <si>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</si>
  <si>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</si>
  <si>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</si>
  <si>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</si>
  <si>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</si>
  <si>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</si>
  <si>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</si>
  <si>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</si>
  <si>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</si>
  <si>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</si>
  <si>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</si>
  <si>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</si>
  <si>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</si>
  <si>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</si>
  <si>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</si>
  <si>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</si>
  <si>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</si>
  <si>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</si>
  <si>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</si>
  <si>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</si>
  <si>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</si>
  <si>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</si>
  <si>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</si>
  <si>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</si>
  <si>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</si>
  <si>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</si>
  <si>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</si>
  <si>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</si>
  <si>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</si>
  <si>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</si>
  <si>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</si>
  <si>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</si>
  <si>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</si>
  <si>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</si>
  <si>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</si>
  <si>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</si>
  <si>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</si>
  <si>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</si>
  <si>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</si>
  <si>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</si>
  <si>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</si>
  <si>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</si>
  <si>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</si>
  <si>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</si>
  <si>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</si>
  <si>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</si>
  <si>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</si>
  <si>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</si>
  <si>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</si>
  <si>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</si>
  <si>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</si>
  <si>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</si>
  <si>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</si>
  <si>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</si>
  <si>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</si>
  <si>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</si>
  <si>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</si>
  <si>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</si>
  <si>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</si>
  <si>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</si>
  <si>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</si>
  <si>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</si>
  <si>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</si>
  <si>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</si>
  <si>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</si>
  <si>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</si>
  <si>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</si>
  <si>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</si>
  <si>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</si>
  <si>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</si>
  <si>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</si>
  <si>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</si>
  <si>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</si>
  <si>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</si>
  <si>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</si>
  <si>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</si>
  <si>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</si>
  <si>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</si>
  <si>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</si>
  <si>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</si>
  <si>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</si>
  <si>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</si>
  <si>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</si>
  <si>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</si>
  <si>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</si>
  <si>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</si>
  <si>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</si>
  <si>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</si>
  <si>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</si>
  <si>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</si>
  <si>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</si>
  <si>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</si>
  <si>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</si>
  <si>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</si>
  <si>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</si>
  <si>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</si>
  <si>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</si>
  <si>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</si>
  <si>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</si>
  <si>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</si>
  <si>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</si>
  <si>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</si>
  <si>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</si>
  <si>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</si>
  <si>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</si>
  <si>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</si>
  <si>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</si>
  <si>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</si>
  <si>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</si>
  <si>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</si>
  <si>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</si>
  <si>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</si>
  <si>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</si>
  <si>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</si>
  <si>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</si>
  <si>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</si>
  <si>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</si>
  <si>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</si>
  <si>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</si>
  <si>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</si>
  <si>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</si>
  <si>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</si>
  <si>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</si>
  <si>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</si>
  <si>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</si>
  <si>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</si>
  <si>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</si>
  <si>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</si>
  <si>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</si>
  <si>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</si>
  <si>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</si>
  <si>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</si>
  <si>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</si>
  <si>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</si>
  <si>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</si>
  <si>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</si>
  <si>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</si>
  <si>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</si>
  <si>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</si>
  <si>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</si>
  <si>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</si>
  <si>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</si>
  <si>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</si>
  <si>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</si>
  <si>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</si>
  <si>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</si>
  <si>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</si>
  <si>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</si>
  <si>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</si>
  <si>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Accurate Precision Plating, LLC</t>
  </si>
  <si>
    <t>Alberto Mani</t>
  </si>
  <si>
    <t>amani@accurateprecisionplating.com</t>
  </si>
  <si>
    <t>281-598-8835</t>
  </si>
  <si>
    <t>President</t>
  </si>
  <si>
    <t>100%</t>
  </si>
  <si>
    <t>https://www.accurateprecisionplating.com/conflict-mineral-policy/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</si>
</sst>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mani@accurateprecision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ccurateprecisionplating.com/conflict-mineral-policy/" TargetMode="External"/><Relationship Id="rId4" Type="http://schemas.openxmlformats.org/officeDocument/2006/relationships/hyperlink" Target="mailto:amani@accurateprecision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107559-A86F-4664-81D3-82C731B47E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7574AB-9561-4905-9F34-EFE47F4863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45497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1CBD19C-CBE7-4210-9DF2-706EC937CB0C}"/>
    <hyperlink ref="D20" r:id="rId4" xr:uid="{64358372-36C6-41B7-AE5D-7716017FB18E}"/>
    <hyperlink ref="G77" r:id="rId5" xr:uid="{3EDEDBFC-4999-4825-8F93-3E7A1EF3BB5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683</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 ca="1">IF(C5="",NA(),IF(OR(C5="Smelter not listed",C5="Smelter not yet identified"),MATCH($B5&amp;$D5,'Smelter Look-up'!$J:$J,0),MATCH($B5&amp;$C5,'Smelter Look-up'!$J:$J,0)))</f>
        <v>30</v>
      </c>
      <c r="X5" s="227">
        <f t="shared" ref="X5" ca="1" si="0">IF(AND(C5="Smelter not listed",OR(LEN(D5)=0,LEN(E5)=0)),1,0)</f>
        <v>0</v>
      </c>
      <c r="AB5" s="228" t="str">
        <f t="shared" ref="AB5" ca="1" si="1">B5&amp;C5</f>
        <v>GoldAsahi Refining Canada Ltd.</v>
      </c>
    </row>
    <row r="6" spans="1:34" s="227" customFormat="1" ht="20.100000000000001" customHeight="1">
      <c r="A6" s="262" t="s">
        <v>674</v>
      </c>
      <c r="B6" s="182" t="str">
        <f ca="1">IF(LEN(A6)=0,"",INDEX('Smelter Look-up'!$A:$A,MATCH($A6,'Smelter Look-up'!$E:$E,0)))</f>
        <v>Gold</v>
      </c>
      <c r="C6" s="186" t="str">
        <f ca="1">IF(LEN(A6)=0,"",INDEX('Smelter Look-up'!$C:$C,MATCH($A6,'Smelter Look-up'!$E:$E,0)))</f>
        <v>Heraeus Germany GmbH Co. KG</v>
      </c>
      <c r="D6" s="230"/>
      <c r="E6" s="182" t="str">
        <f ca="1">IF(ISERROR($V6),"",OFFSET('Smelter Look-up'!$D$4,$V6-4,0)&amp;"")</f>
        <v>GERMANY</v>
      </c>
      <c r="F6" s="182" t="str">
        <f ca="1">IF(ISERROR($V6),"",OFFSET('Smelter Look-up'!$E$4,$V6-4,0))</f>
        <v>CID000711</v>
      </c>
      <c r="G6" s="182" t="str">
        <f ca="1">IF(C6=$X$4,IF(ISERROR($V6),"Enter smelter details","RMI"),IF(ISERROR($V6),"",OFFSET('Smelter Look-up'!$F$4,$V6-4,0)))</f>
        <v>RMI</v>
      </c>
      <c r="H6" s="183">
        <f ca="1">IF(ISERROR($V6),"",OFFSET('Smelter Look-up'!$G$4,$V6-4,0))</f>
        <v>0</v>
      </c>
      <c r="I6" s="184" t="str">
        <f ca="1">IF(ISERROR($V6),"",OFFSET('Smelter Look-up'!$H$4,$V6-4,0))</f>
        <v>Hanau</v>
      </c>
      <c r="J6" s="184" t="str">
        <f ca="1">IF(ISERROR($V6),"",OFFSET('Smelter Look-up'!$I$4,$V6-4,0))</f>
        <v>Hessen</v>
      </c>
      <c r="K6" s="224"/>
      <c r="L6" s="224"/>
      <c r="M6" s="224"/>
      <c r="N6" s="224"/>
      <c r="O6" s="224"/>
      <c r="P6" s="185"/>
      <c r="Q6" s="225"/>
      <c r="R6" s="182" t="str">
        <f ca="1">IF(ISERROR($V6),"",OFFSET('Smelter Look-up'!$C$4,$V6-4,0)&amp;"")</f>
        <v>Heraeus Germany GmbH Co. KG</v>
      </c>
      <c r="S6" s="181" t="str">
        <f t="shared" ref="S6:S37" ca="1" si="2">IF(B6="","",IF(ISERROR(MATCH($E6,CL,0)),"Unknown",INDIRECT("'C'!$A$"&amp;MATCH($E6,CL,0)+1)))</f>
        <v>DE</v>
      </c>
      <c r="T6" s="181" t="str">
        <f ca="1">IF(B6="","",IF(ISERROR(MATCH($J6,SorP!$B$1:$B$6226,0)),"",INDIRECT("'SorP'!$A$"&amp;MATCH($S6&amp;$J6,SorP!C:C,0))))</f>
        <v>DE-HE</v>
      </c>
      <c r="U6" s="201"/>
      <c r="V6" s="226">
        <f ca="1">IF(C6="",NA(),IF(OR(C6="Smelter not listed",C6="Smelter not yet identified"),MATCH($B6&amp;$D6,'Smelter Look-up'!$J:$J,0),MATCH($B6&amp;$C6,'Smelter Look-up'!$J:$J,0)))</f>
        <v>109</v>
      </c>
      <c r="X6" s="227">
        <f t="shared" ref="X6:X37" ca="1" si="3">IF(AND(C6="Smelter not listed",OR(LEN(D6)=0,LEN(E6)=0)),1,0)</f>
        <v>0</v>
      </c>
      <c r="AB6" s="228" t="str">
        <f t="shared" ref="AB6:AB37" ca="1" si="4">B6&amp;C6</f>
        <v>GoldHeraeus Germany GmbH Co. KG</v>
      </c>
    </row>
    <row r="7" spans="1:34" s="227" customFormat="1" ht="20.100000000000001" customHeight="1">
      <c r="A7" s="262" t="s">
        <v>689</v>
      </c>
      <c r="B7" s="182" t="str">
        <f ca="1">IF(LEN(A7)=0,"",INDEX('Smelter Look-up'!$A:$A,MATCH($A7,'Smelter Look-up'!$E:$E,0)))</f>
        <v>Gold</v>
      </c>
      <c r="C7" s="186" t="str">
        <f ca="1">IF(LEN(A7)=0,"",INDEX('Smelter Look-up'!$C:$C,MATCH($A7,'Smelter Look-up'!$E:$E,0)))</f>
        <v>Kennecott Utah Copper LLC</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2"/>
        <v>US</v>
      </c>
      <c r="T7" s="181" t="str">
        <f ca="1">IF(B7="","",IF(ISERROR(MATCH($J7,SorP!$B$1:$B$6226,0)),"",INDIRECT("'SorP'!$A$"&amp;MATCH($S7&amp;$J7,SorP!C:C,0))))</f>
        <v>US-UT</v>
      </c>
      <c r="U7" s="201"/>
      <c r="V7" s="226">
        <f ca="1">IF(C7="",NA(),IF(OR(C7="Smelter not listed",C7="Smelter not yet identified"),MATCH($B7&amp;$D7,'Smelter Look-up'!$J:$J,0),MATCH($B7&amp;$C7,'Smelter Look-up'!$J:$J,0)))</f>
        <v>146</v>
      </c>
      <c r="X7" s="227">
        <f t="shared" ca="1" si="3"/>
        <v>0</v>
      </c>
      <c r="AB7" s="228" t="str">
        <f t="shared" ca="1" si="4"/>
        <v>GoldKennecott Utah Copper LLC</v>
      </c>
    </row>
    <row r="8" spans="1:34" s="227" customFormat="1" ht="20.100000000000001" customHeight="1">
      <c r="A8" s="262" t="s">
        <v>702</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2"/>
        <v>US</v>
      </c>
      <c r="T8" s="181" t="str">
        <f ca="1">IF(B8="","",IF(ISERROR(MATCH($J8,SorP!$B$1:$B$6226,0)),"",INDIRECT("'SorP'!$A$"&amp;MATCH($S8&amp;$J8,SorP!C:C,0))))</f>
        <v>US-MA</v>
      </c>
      <c r="U8" s="201"/>
      <c r="V8" s="226">
        <f ca="1">IF(C8="",NA(),IF(OR(C8="Smelter not listed",C8="Smelter not yet identified"),MATCH($B8&amp;$D8,'Smelter Look-up'!$J:$J,0),MATCH($B8&amp;$C8,'Smelter Look-up'!$J:$J,0)))</f>
        <v>187</v>
      </c>
      <c r="X8" s="227">
        <f t="shared" ca="1" si="3"/>
        <v>0</v>
      </c>
      <c r="AB8" s="228" t="str">
        <f t="shared" ca="1" si="4"/>
        <v>GoldMetalor USA Refining Corporation</v>
      </c>
    </row>
    <row r="9" spans="1:34" s="227" customFormat="1" ht="20.100000000000001" customHeight="1">
      <c r="A9" s="262" t="s">
        <v>703</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c r="Q9" s="225"/>
      <c r="R9" s="182" t="str">
        <f ca="1">IF(ISERROR($V9),"",OFFSET('Smelter Look-up'!$C$4,$V9-4,0)&amp;"")</f>
        <v>Metalurgica Met-Mex Penoles S.A. De C.V.</v>
      </c>
      <c r="S9" s="181" t="str">
        <f t="shared" ca="1" si="2"/>
        <v>MX</v>
      </c>
      <c r="T9" s="181" t="str">
        <f ca="1">IF(B9="","",IF(ISERROR(MATCH($J9,SorP!$B$1:$B$6226,0)),"",INDIRECT("'SorP'!$A$"&amp;MATCH($S9&amp;$J9,SorP!C:C,0))))</f>
        <v>MX-COA</v>
      </c>
      <c r="U9" s="201"/>
      <c r="V9" s="226">
        <f ca="1">IF(C9="",NA(),IF(OR(C9="Smelter not listed",C9="Smelter not yet identified"),MATCH($B9&amp;$D9,'Smelter Look-up'!$J:$J,0),MATCH($B9&amp;$C9,'Smelter Look-up'!$J:$J,0)))</f>
        <v>188</v>
      </c>
      <c r="X9" s="227">
        <f t="shared" ca="1" si="3"/>
        <v>0</v>
      </c>
      <c r="AB9" s="228" t="str">
        <f t="shared" ca="1" si="4"/>
        <v>GoldMetalurgica Met-Mex Penoles S.A. De C.V.</v>
      </c>
    </row>
    <row r="10" spans="1:34" s="227" customFormat="1" ht="20.100000000000001" customHeight="1">
      <c r="A10" s="262" t="s">
        <v>718</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2"/>
        <v>CA</v>
      </c>
      <c r="T10" s="181" t="str">
        <f ca="1">IF(B10="","",IF(ISERROR(MATCH($J10,SorP!$B$1:$B$6226,0)),"",INDIRECT("'SorP'!$A$"&amp;MATCH($S10&amp;$J10,SorP!C:C,0))))</f>
        <v>CA-ON</v>
      </c>
      <c r="U10" s="201"/>
      <c r="V10" s="226">
        <f ca="1">IF(C10="",NA(),IF(OR(C10="Smelter not listed",C10="Smelter not yet identified"),MATCH($B10&amp;$D10,'Smelter Look-up'!$J:$J,0),MATCH($B10&amp;$C10,'Smelter Look-up'!$J:$J,0)))</f>
        <v>232</v>
      </c>
      <c r="X10" s="227">
        <f t="shared" ca="1" si="3"/>
        <v>0</v>
      </c>
      <c r="AB10" s="228" t="str">
        <f t="shared" ca="1" si="4"/>
        <v>GoldRoyal Canadian Mint</v>
      </c>
    </row>
    <row r="11" spans="1:34" s="227" customFormat="1" ht="20.100000000000001" customHeight="1">
      <c r="A11" s="262" t="s">
        <v>649</v>
      </c>
      <c r="B11" s="182" t="str">
        <f ca="1">IF(LEN(A11)=0,"",INDEX('Smelter Look-up'!$A:$A,MATCH($A11,'Smelter Look-up'!$E:$E,0)))</f>
        <v>Gold</v>
      </c>
      <c r="C11" s="186" t="str">
        <f ca="1">IF(LEN(A11)=0,"",INDEX('Smelter Look-up'!$C:$C,MATCH($A11,'Smelter Look-up'!$E:$E,0)))</f>
        <v>AngloGold Ashanti Corrego do Sitio Mineracao</v>
      </c>
      <c r="D11" s="230"/>
      <c r="E11" s="182" t="str">
        <f ca="1">IF(ISERROR($V11),"",OFFSET('Smelter Look-up'!$D$4,$V11-4,0)&amp;"")</f>
        <v>BRAZIL</v>
      </c>
      <c r="F11" s="182" t="str">
        <f ca="1">IF(ISERROR($V11),"",OFFSET('Smelter Look-up'!$E$4,$V11-4,0))</f>
        <v>CID000058</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2"/>
        <v>BR</v>
      </c>
      <c r="T11" s="181" t="str">
        <f ca="1">IF(B11="","",IF(ISERROR(MATCH($J11,SorP!$B$1:$B$6226,0)),"",INDIRECT("'SorP'!$A$"&amp;MATCH($S11&amp;$J11,SorP!C:C,0))))</f>
        <v>BR-MG</v>
      </c>
      <c r="U11" s="201"/>
      <c r="V11" s="226">
        <f ca="1">IF(C11="",NA(),IF(OR(C11="Smelter not listed",C11="Smelter not yet identified"),MATCH($B11&amp;$D11,'Smelter Look-up'!$J:$J,0),MATCH($B11&amp;$C11,'Smelter Look-up'!$J:$J,0)))</f>
        <v>23</v>
      </c>
      <c r="X11" s="227">
        <f t="shared" ca="1" si="3"/>
        <v>0</v>
      </c>
      <c r="AB11" s="228" t="str">
        <f t="shared" ca="1" si="4"/>
        <v>GoldAngloGold Ashanti Corrego do Sitio Mineracao</v>
      </c>
    </row>
    <row r="12" spans="1:34" s="227" customFormat="1" ht="20.100000000000001" customHeight="1">
      <c r="A12" s="262"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100000000000001" customHeight="1">
      <c r="A13" s="262" t="s">
        <v>767</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2"/>
        <v>BR</v>
      </c>
      <c r="T13" s="181" t="str">
        <f ca="1">IF(B13="","",IF(ISERROR(MATCH($J13,SorP!$B$1:$B$6226,0)),"",INDIRECT("'SorP'!$A$"&amp;MATCH($S13&amp;$J13,SorP!C:C,0))))</f>
        <v>BR-SP</v>
      </c>
      <c r="U13" s="201"/>
      <c r="V13" s="226">
        <f ca="1">IF(C13="",NA(),IF(OR(C13="Smelter not listed",C13="Smelter not yet identified"),MATCH($B13&amp;$D13,'Smelter Look-up'!$J:$J,0),MATCH($B13&amp;$C13,'Smelter Look-up'!$J:$J,0)))</f>
        <v>482</v>
      </c>
      <c r="X13" s="227">
        <f t="shared" ca="1" si="3"/>
        <v>0</v>
      </c>
      <c r="AB13" s="228" t="str">
        <f t="shared" ca="1" si="4"/>
        <v>TinMineracao Taboca S.A.</v>
      </c>
    </row>
    <row r="14" spans="1:34" s="227" customFormat="1" ht="20.100000000000001" customHeight="1">
      <c r="A14" s="262" t="s">
        <v>759</v>
      </c>
      <c r="B14" s="182" t="str">
        <f ca="1">IF(LEN(A14)=0,"",INDEX('Smelter Look-up'!$A:$A,MATCH($A14,'Smelter Look-up'!$E:$E,0)))</f>
        <v>Tin</v>
      </c>
      <c r="C14" s="186" t="str">
        <f ca="1">IF(LEN(A14)=0,"",INDEX('Smelter Look-up'!$C:$C,MATCH($A14,'Smelter Look-up'!$E:$E,0)))</f>
        <v>EM Vinto</v>
      </c>
      <c r="D14" s="230"/>
      <c r="E14" s="182" t="str">
        <f ca="1">IF(ISERROR($V14),"",OFFSET('Smelter Look-up'!$D$4,$V14-4,0)&amp;"")</f>
        <v>BOLIVIA (PLURINATIONAL STATE OF)</v>
      </c>
      <c r="F14" s="182" t="str">
        <f ca="1">IF(ISERROR($V14),"",OFFSET('Smelter Look-up'!$E$4,$V14-4,0))</f>
        <v>CID000438</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EM Vinto</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433</v>
      </c>
      <c r="X14" s="227">
        <f t="shared" ca="1" si="3"/>
        <v>0</v>
      </c>
      <c r="AB14" s="228" t="str">
        <f t="shared" ca="1" si="4"/>
        <v>TinEM Vinto</v>
      </c>
    </row>
    <row r="15" spans="1:34" s="227" customFormat="1" ht="20.100000000000001" customHeight="1">
      <c r="A15" s="262" t="s">
        <v>794</v>
      </c>
      <c r="B15" s="182" t="str">
        <f ca="1">IF(LEN(A15)=0,"",INDEX('Smelter Look-up'!$A:$A,MATCH($A15,'Smelter Look-up'!$E:$E,0)))</f>
        <v>Tin</v>
      </c>
      <c r="C15" s="186" t="str">
        <f ca="1">IF(LEN(A15)=0,"",INDEX('Smelter Look-up'!$C:$C,MATCH($A15,'Smelter Look-up'!$E:$E,0)))</f>
        <v>PT Timah Tbk Kundur</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 ca="1">IF(C15="",NA(),IF(OR(C15="Smelter not listed",C15="Smelter not yet identified"),MATCH($B15&amp;$D15,'Smelter Look-up'!$J:$J,0),MATCH($B15&amp;$C15,'Smelter Look-up'!$J:$J,0)))</f>
        <v>532</v>
      </c>
      <c r="X15" s="227">
        <f t="shared" ca="1" si="3"/>
        <v>0</v>
      </c>
      <c r="AB15" s="228" t="str">
        <f t="shared" ca="1" si="4"/>
        <v>TinPT Timah Tbk Kundur</v>
      </c>
    </row>
    <row r="16" spans="1:34" s="227" customFormat="1" ht="20.100000000000001" customHeight="1">
      <c r="A16" s="262" t="s">
        <v>776</v>
      </c>
      <c r="B16" s="182" t="str">
        <f ca="1">IF(LEN(A16)=0,"",INDEX('Smelter Look-up'!$A:$A,MATCH($A16,'Smelter Look-up'!$E:$E,0)))</f>
        <v>Tin</v>
      </c>
      <c r="C16" s="186" t="str">
        <f ca="1">IF(LEN(A16)=0,"",INDEX('Smelter Look-up'!$C:$C,MATCH($A16,'Smelter Look-up'!$E:$E,0)))</f>
        <v>PT Timah Tbk Mentok</v>
      </c>
      <c r="D16" s="230"/>
      <c r="E16" s="182" t="str">
        <f ca="1">IF(ISERROR($V16),"",OFFSET('Smelter Look-up'!$D$4,$V16-4,0)&amp;"")</f>
        <v>INDONESIA</v>
      </c>
      <c r="F16" s="182" t="str">
        <f ca="1">IF(ISERROR($V16),"",OFFSET('Smelter Look-up'!$E$4,$V16-4,0))</f>
        <v>CID001482</v>
      </c>
      <c r="G16" s="182" t="str">
        <f ca="1">IF(C16=$X$4,IF(ISERROR($V16),"Enter smelter details","RMI"),IF(ISERROR($V16),"",OFFSET('Smelter Look-up'!$F$4,$V16-4,0)))</f>
        <v>RMI</v>
      </c>
      <c r="H16" s="183">
        <f ca="1">IF(ISERROR($V16),"",OFFSET('Smelter Look-up'!$G$4,$V16-4,0))</f>
        <v>0</v>
      </c>
      <c r="I16" s="184" t="str">
        <f ca="1">IF(ISERROR($V16),"",OFFSET('Smelter Look-up'!$H$4,$V16-4,0))</f>
        <v>Mentok</v>
      </c>
      <c r="J16" s="184" t="str">
        <f ca="1">IF(ISERROR($V16),"",OFFSET('Smelter Look-up'!$I$4,$V16-4,0))</f>
        <v>Kepulauan Bangka Belitung</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533</v>
      </c>
      <c r="X16" s="227">
        <f t="shared" ca="1" si="3"/>
        <v>0</v>
      </c>
      <c r="AB16" s="228" t="str">
        <f t="shared" ca="1" si="4"/>
        <v>TinPT Timah Tbk Mentok</v>
      </c>
    </row>
    <row r="17" spans="1:28" s="227" customFormat="1" ht="20.100000000000001" customHeight="1">
      <c r="A17" s="262" t="s">
        <v>1801</v>
      </c>
      <c r="B17" s="182" t="str">
        <f ca="1">IF(LEN(A17)=0,"",INDEX('Smelter Look-up'!$A:$A,MATCH($A17,'Smelter Look-up'!$E:$E,0)))</f>
        <v>Tin</v>
      </c>
      <c r="C17" s="186" t="str">
        <f ca="1">IF(LEN(A17)=0,"",INDEX('Smelter Look-up'!$C:$C,MATCH($A17,'Smelter Look-up'!$E:$E,0)))</f>
        <v>Aurubis Beerse</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405</v>
      </c>
      <c r="X17" s="227">
        <f t="shared" ca="1" si="3"/>
        <v>0</v>
      </c>
      <c r="AB17" s="228" t="str">
        <f t="shared" ca="1" si="4"/>
        <v>TinAurubis Beerse</v>
      </c>
    </row>
    <row r="18" spans="1:28" s="227" customFormat="1" ht="20.100000000000001" customHeight="1">
      <c r="A18" s="181" t="s">
        <v>774</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518</v>
      </c>
      <c r="X18" s="227">
        <f t="shared" ca="1" si="3"/>
        <v>0</v>
      </c>
      <c r="AB18" s="228" t="str">
        <f t="shared" ca="1" si="4"/>
        <v>TinPT Mitra Stania Prima</v>
      </c>
    </row>
    <row r="19" spans="1:28" s="227" customFormat="1" ht="20.25">
      <c r="A19" s="181" t="s">
        <v>780</v>
      </c>
      <c r="B19" s="182" t="str">
        <f ca="1">IF(LEN(A19)=0,"",INDEX('Smelter Look-up'!$A:$A,MATCH($A19,'Smelter Look-up'!$E:$E,0)))</f>
        <v>Tin</v>
      </c>
      <c r="C19" s="186" t="str">
        <f ca="1">IF(LEN(A19)=0,"",INDEX('Smelter Look-up'!$C:$C,MATCH($A19,'Smelter Look-up'!$E:$E,0)))</f>
        <v>White Solder Metalurgia e Mineracao Ltda.</v>
      </c>
      <c r="D19" s="230"/>
      <c r="E19" s="182" t="str">
        <f ca="1">IF(ISERROR($V19),"",OFFSET('Smelter Look-up'!$D$4,$V19-4,0)&amp;"")</f>
        <v>BRAZIL</v>
      </c>
      <c r="F19" s="182" t="str">
        <f ca="1">IF(ISERROR($V19),"",OFFSET('Smelter Look-up'!$E$4,$V19-4,0))</f>
        <v>CID002036</v>
      </c>
      <c r="G19" s="182" t="str">
        <f ca="1">IF(C19=$X$4,IF(ISERROR($V19),"Enter smelter details","RMI"),IF(ISERROR($V19),"",OFFSET('Smelter Look-up'!$F$4,$V19-4,0)))</f>
        <v>RMI</v>
      </c>
      <c r="H19" s="183">
        <f ca="1">IF(ISERROR($V19),"",OFFSET('Smelter Look-up'!$G$4,$V19-4,0))</f>
        <v>0</v>
      </c>
      <c r="I19" s="184" t="str">
        <f ca="1">IF(ISERROR($V19),"",OFFSET('Smelter Look-up'!$H$4,$V19-4,0))</f>
        <v>Ariquemes</v>
      </c>
      <c r="J19" s="184" t="str">
        <f ca="1">IF(ISERROR($V19),"",OFFSET('Smelter Look-up'!$I$4,$V19-4,0))</f>
        <v>Rondônia</v>
      </c>
      <c r="K19" s="224"/>
      <c r="L19" s="224"/>
      <c r="M19" s="224"/>
      <c r="N19" s="224"/>
      <c r="O19" s="224"/>
      <c r="P19" s="185"/>
      <c r="Q19" s="225"/>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 ca="1">IF(C19="",NA(),IF(OR(C19="Smelter not listed",C19="Smelter not yet identified"),MATCH($B19&amp;$D19,'Smelter Look-up'!$J:$J,0),MATCH($B19&amp;$C19,'Smelter Look-up'!$J:$J,0)))</f>
        <v>556</v>
      </c>
      <c r="X19" s="227">
        <f t="shared" ca="1" si="3"/>
        <v>0</v>
      </c>
      <c r="AB19" s="228" t="str">
        <f t="shared" ca="1" si="4"/>
        <v>TinWhite Solder Metalurgia e Mineracao Ltda.</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1CA4D5-BB4B-4792-9798-351154327C2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Accurate Precision Plating,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Alberto Mani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amani@accurateprecisionplating.com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281-598-8835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Alberto Mani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amani@accurateprecisionplating.com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https://www.accurateprecisionplating.com/conflict-mineral-policy/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5a5045b-938f-4c17-a93f-5a0b6672b8e2" xsi:nil="true"/>
    <lcf76f155ced4ddcb4097134ff3c332f xmlns="5bbe6c7e-279b-4070-9aba-9c7f775db2a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2C5FAB93C5B794A9ADBE704C8B9B2D7" ma:contentTypeVersion="18" ma:contentTypeDescription="Create a new document." ma:contentTypeScope="" ma:versionID="996afd56af26e794266b54fe8f67a9b9">
  <xsd:schema xmlns:xsd="http://www.w3.org/2001/XMLSchema" xmlns:xs="http://www.w3.org/2001/XMLSchema" xmlns:p="http://schemas.microsoft.com/office/2006/metadata/properties" xmlns:ns2="5bbe6c7e-279b-4070-9aba-9c7f775db2aa" xmlns:ns3="05a5045b-938f-4c17-a93f-5a0b6672b8e2" targetNamespace="http://schemas.microsoft.com/office/2006/metadata/properties" ma:root="true" ma:fieldsID="5630cd7a869b6ade725a8b9f0e2f17f6" ns2:_="" ns3:_="">
    <xsd:import namespace="5bbe6c7e-279b-4070-9aba-9c7f775db2aa"/>
    <xsd:import namespace="05a5045b-938f-4c17-a93f-5a0b6672b8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be6c7e-279b-4070-9aba-9c7f775db2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00551bc-6f29-4073-aa49-1a36e6245e0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5a5045b-938f-4c17-a93f-5a0b6672b8e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105c6a2-106d-4207-84bb-e378b8ea91fc}" ma:internalName="TaxCatchAll" ma:showField="CatchAllData" ma:web="05a5045b-938f-4c17-a93f-5a0b6672b8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321594B-1F16-45B3-A83F-74BC8A3CDECE}"/>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Quality Control</cp:lastModifiedBy>
  <cp:lastPrinted>2015-04-21T20:47:43Z</cp:lastPrinted>
  <dcterms:created xsi:type="dcterms:W3CDTF">2010-06-21T21:00:23Z</dcterms:created>
  <dcterms:modified xsi:type="dcterms:W3CDTF">2024-07-24T20:40:13Z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